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Documentos\Datos\Odonata\Latitude\"/>
    </mc:Choice>
  </mc:AlternateContent>
  <xr:revisionPtr revIDLastSave="0" documentId="13_ncr:1_{7FB8A9D0-51C2-4AC2-931C-7D8E4C290D44}" xr6:coauthVersionLast="47" xr6:coauthVersionMax="47" xr10:uidLastSave="{00000000-0000-0000-0000-000000000000}"/>
  <bookViews>
    <workbookView xWindow="-110" yWindow="-110" windowWidth="38620" windowHeight="21100" xr2:uid="{3CAE35C8-BE85-4FA0-9087-887A0E13AC0A}"/>
  </bookViews>
  <sheets>
    <sheet name="Biogeography" sheetId="1" r:id="rId1"/>
  </sheets>
  <definedNames>
    <definedName name="_BasededatosFiltros" localSheetId="0" hidden="1">Biogeography!$O$1:$O$556</definedName>
    <definedName name="_xlnm._FilterDatabase" localSheetId="0" hidden="1">Biogeography!$A$1:$Z$499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54" i="1" l="1"/>
  <c r="S554" i="1"/>
  <c r="Q554" i="1"/>
  <c r="P554" i="1"/>
  <c r="O554" i="1"/>
  <c r="N554" i="1"/>
  <c r="H554" i="1"/>
  <c r="F554" i="1"/>
  <c r="I554" i="1" s="1"/>
  <c r="W553" i="1"/>
  <c r="S553" i="1"/>
  <c r="Q553" i="1"/>
  <c r="P553" i="1"/>
  <c r="O553" i="1"/>
  <c r="N553" i="1"/>
  <c r="I553" i="1"/>
  <c r="H553" i="1"/>
  <c r="F553" i="1"/>
  <c r="W552" i="1"/>
  <c r="S552" i="1"/>
  <c r="Q552" i="1"/>
  <c r="P552" i="1"/>
  <c r="O552" i="1"/>
  <c r="N552" i="1"/>
  <c r="I552" i="1"/>
  <c r="H552" i="1"/>
  <c r="F552" i="1"/>
  <c r="W551" i="1"/>
  <c r="S551" i="1"/>
  <c r="Q551" i="1"/>
  <c r="P551" i="1"/>
  <c r="O551" i="1"/>
  <c r="N551" i="1"/>
  <c r="H551" i="1"/>
  <c r="F551" i="1"/>
  <c r="I551" i="1" s="1"/>
  <c r="W550" i="1"/>
  <c r="S550" i="1"/>
  <c r="Q550" i="1"/>
  <c r="P550" i="1"/>
  <c r="O550" i="1"/>
  <c r="N550" i="1"/>
  <c r="H550" i="1"/>
  <c r="F550" i="1"/>
  <c r="I550" i="1" s="1"/>
  <c r="W549" i="1"/>
  <c r="S549" i="1"/>
  <c r="Q549" i="1"/>
  <c r="P549" i="1"/>
  <c r="O549" i="1"/>
  <c r="N549" i="1"/>
  <c r="I549" i="1"/>
  <c r="H549" i="1"/>
  <c r="F549" i="1"/>
  <c r="W548" i="1"/>
  <c r="S548" i="1"/>
  <c r="Q548" i="1"/>
  <c r="P548" i="1"/>
  <c r="O548" i="1"/>
  <c r="N548" i="1"/>
  <c r="I548" i="1"/>
  <c r="H548" i="1"/>
  <c r="F548" i="1"/>
  <c r="W547" i="1"/>
  <c r="S547" i="1"/>
  <c r="Q547" i="1"/>
  <c r="P547" i="1"/>
  <c r="O547" i="1"/>
  <c r="N547" i="1"/>
  <c r="I547" i="1"/>
  <c r="H547" i="1"/>
  <c r="W546" i="1"/>
  <c r="S546" i="1"/>
  <c r="Q546" i="1"/>
  <c r="P546" i="1"/>
  <c r="O546" i="1"/>
  <c r="N546" i="1"/>
  <c r="I546" i="1"/>
  <c r="H546" i="1"/>
  <c r="F546" i="1"/>
  <c r="W545" i="1"/>
  <c r="S545" i="1"/>
  <c r="Q545" i="1"/>
  <c r="P545" i="1"/>
  <c r="O545" i="1"/>
  <c r="N545" i="1"/>
  <c r="H545" i="1"/>
  <c r="F545" i="1"/>
  <c r="I545" i="1" s="1"/>
  <c r="W540" i="1"/>
  <c r="S540" i="1"/>
  <c r="Q540" i="1"/>
  <c r="P540" i="1"/>
  <c r="O540" i="1"/>
  <c r="N540" i="1"/>
  <c r="I540" i="1"/>
  <c r="H540" i="1"/>
  <c r="F540" i="1"/>
  <c r="W539" i="1"/>
  <c r="S539" i="1"/>
  <c r="Q539" i="1"/>
  <c r="P539" i="1"/>
  <c r="O539" i="1"/>
  <c r="N539" i="1"/>
  <c r="I539" i="1"/>
  <c r="H539" i="1"/>
  <c r="F539" i="1"/>
  <c r="W538" i="1"/>
  <c r="S538" i="1"/>
  <c r="Q538" i="1"/>
  <c r="P538" i="1"/>
  <c r="O538" i="1"/>
  <c r="N538" i="1"/>
  <c r="K538" i="1"/>
  <c r="H538" i="1"/>
  <c r="F538" i="1"/>
  <c r="I538" i="1" s="1"/>
  <c r="W537" i="1"/>
  <c r="S537" i="1"/>
  <c r="Q537" i="1"/>
  <c r="P537" i="1"/>
  <c r="O537" i="1"/>
  <c r="N537" i="1"/>
  <c r="H537" i="1"/>
  <c r="F537" i="1"/>
  <c r="I537" i="1" s="1"/>
  <c r="W536" i="1"/>
  <c r="S536" i="1"/>
  <c r="Q536" i="1"/>
  <c r="P536" i="1"/>
  <c r="O536" i="1"/>
  <c r="N536" i="1"/>
  <c r="I536" i="1"/>
  <c r="H536" i="1"/>
  <c r="F536" i="1"/>
  <c r="W535" i="1"/>
  <c r="S535" i="1"/>
  <c r="Q535" i="1"/>
  <c r="P535" i="1"/>
  <c r="O535" i="1"/>
  <c r="N535" i="1"/>
  <c r="K535" i="1"/>
  <c r="I535" i="1"/>
  <c r="H535" i="1"/>
  <c r="F535" i="1"/>
  <c r="W534" i="1"/>
  <c r="S534" i="1"/>
  <c r="Q534" i="1"/>
  <c r="P534" i="1"/>
  <c r="O534" i="1"/>
  <c r="N534" i="1"/>
  <c r="H534" i="1"/>
  <c r="F534" i="1"/>
  <c r="I534" i="1" s="1"/>
  <c r="W533" i="1"/>
  <c r="S533" i="1"/>
  <c r="Q533" i="1"/>
  <c r="P533" i="1"/>
  <c r="O533" i="1"/>
  <c r="N533" i="1"/>
  <c r="K533" i="1"/>
  <c r="I533" i="1"/>
  <c r="H533" i="1"/>
  <c r="F533" i="1"/>
  <c r="W532" i="1"/>
  <c r="S532" i="1"/>
  <c r="Q532" i="1"/>
  <c r="P532" i="1"/>
  <c r="O532" i="1"/>
  <c r="N532" i="1"/>
  <c r="K532" i="1"/>
  <c r="H532" i="1"/>
  <c r="F532" i="1"/>
  <c r="I532" i="1" s="1"/>
  <c r="W531" i="1"/>
  <c r="S531" i="1"/>
  <c r="Q531" i="1"/>
  <c r="P531" i="1"/>
  <c r="O531" i="1"/>
  <c r="N531" i="1"/>
  <c r="K531" i="1"/>
  <c r="H531" i="1"/>
  <c r="F531" i="1"/>
  <c r="I531" i="1" s="1"/>
  <c r="W530" i="1"/>
  <c r="S530" i="1"/>
  <c r="Q530" i="1"/>
  <c r="P530" i="1"/>
  <c r="O530" i="1"/>
  <c r="N530" i="1"/>
  <c r="K530" i="1"/>
  <c r="I530" i="1"/>
  <c r="H530" i="1"/>
  <c r="F530" i="1"/>
  <c r="W525" i="1"/>
  <c r="S525" i="1"/>
  <c r="Q525" i="1"/>
  <c r="P525" i="1"/>
  <c r="O525" i="1"/>
  <c r="N525" i="1"/>
  <c r="I525" i="1"/>
  <c r="H525" i="1"/>
  <c r="F525" i="1"/>
  <c r="W524" i="1"/>
  <c r="S524" i="1"/>
  <c r="Q524" i="1"/>
  <c r="P524" i="1"/>
  <c r="O524" i="1"/>
  <c r="N524" i="1"/>
  <c r="I524" i="1"/>
  <c r="H524" i="1"/>
  <c r="F524" i="1"/>
  <c r="W523" i="1"/>
  <c r="S523" i="1"/>
  <c r="Q523" i="1"/>
  <c r="P523" i="1"/>
  <c r="O523" i="1"/>
  <c r="N523" i="1"/>
  <c r="H523" i="1"/>
  <c r="F523" i="1"/>
  <c r="I523" i="1" s="1"/>
  <c r="W522" i="1"/>
  <c r="S522" i="1"/>
  <c r="Q522" i="1"/>
  <c r="P522" i="1"/>
  <c r="O522" i="1"/>
  <c r="N522" i="1"/>
  <c r="H522" i="1"/>
  <c r="F522" i="1"/>
  <c r="I522" i="1" s="1"/>
  <c r="W521" i="1"/>
  <c r="S521" i="1"/>
  <c r="Q521" i="1"/>
  <c r="P521" i="1"/>
  <c r="O521" i="1"/>
  <c r="N521" i="1"/>
  <c r="H521" i="1"/>
  <c r="F521" i="1"/>
  <c r="I521" i="1" s="1"/>
  <c r="W520" i="1"/>
  <c r="S520" i="1"/>
  <c r="Q520" i="1"/>
  <c r="P520" i="1"/>
  <c r="O520" i="1"/>
  <c r="N520" i="1"/>
  <c r="I520" i="1"/>
  <c r="H520" i="1"/>
  <c r="F520" i="1"/>
  <c r="W519" i="1"/>
  <c r="S519" i="1"/>
  <c r="Q519" i="1"/>
  <c r="P519" i="1"/>
  <c r="O519" i="1"/>
  <c r="N519" i="1"/>
  <c r="H519" i="1"/>
  <c r="F519" i="1"/>
  <c r="I519" i="1" s="1"/>
  <c r="W518" i="1"/>
  <c r="S518" i="1"/>
  <c r="Q518" i="1"/>
  <c r="P518" i="1"/>
  <c r="O518" i="1"/>
  <c r="N518" i="1"/>
  <c r="I518" i="1"/>
  <c r="H518" i="1"/>
  <c r="F518" i="1"/>
  <c r="W517" i="1"/>
  <c r="S517" i="1"/>
  <c r="Q517" i="1"/>
  <c r="P517" i="1"/>
  <c r="O517" i="1"/>
  <c r="N517" i="1"/>
  <c r="I517" i="1"/>
  <c r="H517" i="1"/>
  <c r="W516" i="1"/>
  <c r="S516" i="1"/>
  <c r="Q516" i="1"/>
  <c r="P516" i="1"/>
  <c r="O516" i="1"/>
  <c r="N516" i="1"/>
  <c r="I516" i="1"/>
  <c r="H516" i="1"/>
  <c r="F516" i="1"/>
  <c r="W515" i="1"/>
  <c r="S515" i="1"/>
  <c r="Q515" i="1"/>
  <c r="P515" i="1"/>
  <c r="O515" i="1"/>
  <c r="N515" i="1"/>
  <c r="H515" i="1"/>
  <c r="F515" i="1"/>
  <c r="I515" i="1" s="1"/>
  <c r="W514" i="1"/>
  <c r="S514" i="1"/>
  <c r="Q514" i="1"/>
  <c r="P514" i="1"/>
  <c r="O514" i="1"/>
  <c r="N514" i="1"/>
  <c r="H514" i="1"/>
  <c r="F514" i="1"/>
  <c r="I514" i="1" s="1"/>
  <c r="W513" i="1"/>
  <c r="S513" i="1"/>
  <c r="Q513" i="1"/>
  <c r="P513" i="1"/>
  <c r="O513" i="1"/>
  <c r="N513" i="1"/>
  <c r="H513" i="1"/>
  <c r="F513" i="1"/>
  <c r="I513" i="1" s="1"/>
  <c r="W512" i="1"/>
  <c r="S512" i="1"/>
  <c r="Q512" i="1"/>
  <c r="P512" i="1"/>
  <c r="O512" i="1"/>
  <c r="N512" i="1"/>
  <c r="I512" i="1"/>
  <c r="H512" i="1"/>
  <c r="F512" i="1"/>
  <c r="W511" i="1"/>
  <c r="S511" i="1"/>
  <c r="Q511" i="1"/>
  <c r="P511" i="1"/>
  <c r="O511" i="1"/>
  <c r="N511" i="1"/>
  <c r="H511" i="1"/>
  <c r="F511" i="1"/>
  <c r="I511" i="1" s="1"/>
  <c r="W510" i="1"/>
  <c r="S510" i="1"/>
  <c r="Q510" i="1"/>
  <c r="P510" i="1"/>
  <c r="O510" i="1"/>
  <c r="N510" i="1"/>
  <c r="I510" i="1"/>
  <c r="H510" i="1"/>
  <c r="F510" i="1"/>
  <c r="W509" i="1"/>
  <c r="S509" i="1"/>
  <c r="Q509" i="1"/>
  <c r="P509" i="1"/>
  <c r="O509" i="1"/>
  <c r="N509" i="1"/>
  <c r="H509" i="1"/>
  <c r="F509" i="1"/>
  <c r="I509" i="1" s="1"/>
  <c r="W508" i="1"/>
  <c r="S508" i="1"/>
  <c r="Q508" i="1"/>
  <c r="P508" i="1"/>
  <c r="O508" i="1"/>
  <c r="N508" i="1"/>
  <c r="I508" i="1"/>
  <c r="H508" i="1"/>
  <c r="F508" i="1"/>
  <c r="W507" i="1"/>
  <c r="S507" i="1"/>
  <c r="Q507" i="1"/>
  <c r="P507" i="1"/>
  <c r="O507" i="1"/>
  <c r="N507" i="1"/>
  <c r="H507" i="1"/>
  <c r="F507" i="1"/>
  <c r="I507" i="1" s="1"/>
  <c r="W506" i="1"/>
  <c r="S506" i="1"/>
  <c r="Q506" i="1"/>
  <c r="P506" i="1"/>
  <c r="O506" i="1"/>
  <c r="N506" i="1"/>
  <c r="H506" i="1"/>
  <c r="F506" i="1"/>
  <c r="I506" i="1" s="1"/>
  <c r="W505" i="1"/>
  <c r="S505" i="1"/>
  <c r="Q505" i="1"/>
  <c r="P505" i="1"/>
  <c r="O505" i="1"/>
  <c r="N505" i="1"/>
  <c r="H505" i="1"/>
  <c r="F505" i="1"/>
  <c r="I505" i="1" s="1"/>
  <c r="W499" i="1"/>
  <c r="S499" i="1"/>
  <c r="Q499" i="1"/>
  <c r="P499" i="1"/>
  <c r="O499" i="1"/>
  <c r="N499" i="1"/>
  <c r="J499" i="1"/>
  <c r="L499" i="1" s="1"/>
  <c r="I499" i="1"/>
  <c r="H499" i="1"/>
  <c r="F499" i="1"/>
  <c r="W498" i="1"/>
  <c r="S498" i="1"/>
  <c r="Q498" i="1"/>
  <c r="P498" i="1"/>
  <c r="O498" i="1"/>
  <c r="N498" i="1"/>
  <c r="L498" i="1"/>
  <c r="J498" i="1"/>
  <c r="I498" i="1"/>
  <c r="H498" i="1"/>
  <c r="F498" i="1"/>
  <c r="W497" i="1"/>
  <c r="S497" i="1"/>
  <c r="Q497" i="1"/>
  <c r="P497" i="1"/>
  <c r="O497" i="1"/>
  <c r="N497" i="1"/>
  <c r="L497" i="1"/>
  <c r="J497" i="1"/>
  <c r="I497" i="1"/>
  <c r="H497" i="1"/>
  <c r="F497" i="1"/>
  <c r="W496" i="1"/>
  <c r="S496" i="1"/>
  <c r="Q496" i="1"/>
  <c r="P496" i="1"/>
  <c r="O496" i="1"/>
  <c r="N496" i="1"/>
  <c r="L496" i="1"/>
  <c r="J496" i="1"/>
  <c r="I496" i="1"/>
  <c r="H496" i="1"/>
  <c r="F496" i="1"/>
  <c r="W495" i="1"/>
  <c r="S495" i="1"/>
  <c r="Q495" i="1"/>
  <c r="P495" i="1"/>
  <c r="O495" i="1"/>
  <c r="N495" i="1"/>
  <c r="J495" i="1"/>
  <c r="L495" i="1" s="1"/>
  <c r="H495" i="1"/>
  <c r="F495" i="1"/>
  <c r="I495" i="1" s="1"/>
  <c r="W494" i="1"/>
  <c r="S494" i="1"/>
  <c r="Q494" i="1"/>
  <c r="P494" i="1"/>
  <c r="O494" i="1"/>
  <c r="N494" i="1"/>
  <c r="K494" i="1"/>
  <c r="M494" i="1" s="1"/>
  <c r="H494" i="1"/>
  <c r="F494" i="1"/>
  <c r="I494" i="1" s="1"/>
  <c r="W493" i="1"/>
  <c r="S493" i="1"/>
  <c r="Q493" i="1"/>
  <c r="P493" i="1"/>
  <c r="O493" i="1"/>
  <c r="N493" i="1"/>
  <c r="L493" i="1"/>
  <c r="J493" i="1"/>
  <c r="H493" i="1"/>
  <c r="F493" i="1"/>
  <c r="I493" i="1" s="1"/>
  <c r="W492" i="1"/>
  <c r="S492" i="1"/>
  <c r="Q492" i="1"/>
  <c r="P492" i="1"/>
  <c r="O492" i="1"/>
  <c r="N492" i="1"/>
  <c r="L492" i="1"/>
  <c r="J492" i="1"/>
  <c r="H492" i="1"/>
  <c r="F492" i="1"/>
  <c r="I492" i="1" s="1"/>
  <c r="W491" i="1"/>
  <c r="S491" i="1"/>
  <c r="Q491" i="1"/>
  <c r="P491" i="1"/>
  <c r="O491" i="1"/>
  <c r="N491" i="1"/>
  <c r="J491" i="1"/>
  <c r="L491" i="1" s="1"/>
  <c r="I491" i="1"/>
  <c r="H491" i="1"/>
  <c r="F491" i="1"/>
  <c r="W490" i="1"/>
  <c r="S490" i="1"/>
  <c r="Q490" i="1"/>
  <c r="P490" i="1"/>
  <c r="O490" i="1"/>
  <c r="N490" i="1"/>
  <c r="L490" i="1"/>
  <c r="J490" i="1"/>
  <c r="I490" i="1"/>
  <c r="H490" i="1"/>
  <c r="F490" i="1"/>
  <c r="W489" i="1"/>
  <c r="S489" i="1"/>
  <c r="Q489" i="1"/>
  <c r="P489" i="1"/>
  <c r="O489" i="1"/>
  <c r="N489" i="1"/>
  <c r="J489" i="1"/>
  <c r="L489" i="1" s="1"/>
  <c r="H489" i="1"/>
  <c r="F489" i="1"/>
  <c r="I489" i="1" s="1"/>
  <c r="W488" i="1"/>
  <c r="S488" i="1"/>
  <c r="Q488" i="1"/>
  <c r="P488" i="1"/>
  <c r="O488" i="1"/>
  <c r="N488" i="1"/>
  <c r="L488" i="1"/>
  <c r="J488" i="1"/>
  <c r="H488" i="1"/>
  <c r="F488" i="1"/>
  <c r="I488" i="1" s="1"/>
  <c r="W487" i="1"/>
  <c r="S487" i="1"/>
  <c r="Q487" i="1"/>
  <c r="P487" i="1"/>
  <c r="N487" i="1"/>
  <c r="J487" i="1"/>
  <c r="L487" i="1" s="1"/>
  <c r="H487" i="1"/>
  <c r="E487" i="1"/>
  <c r="O487" i="1" s="1"/>
  <c r="W486" i="1"/>
  <c r="S486" i="1"/>
  <c r="Q486" i="1"/>
  <c r="P486" i="1"/>
  <c r="O486" i="1"/>
  <c r="N486" i="1"/>
  <c r="J486" i="1"/>
  <c r="L486" i="1" s="1"/>
  <c r="I486" i="1"/>
  <c r="H486" i="1"/>
  <c r="F486" i="1"/>
  <c r="W485" i="1"/>
  <c r="S485" i="1"/>
  <c r="Q485" i="1"/>
  <c r="P485" i="1"/>
  <c r="O485" i="1"/>
  <c r="N485" i="1"/>
  <c r="M485" i="1"/>
  <c r="K485" i="1"/>
  <c r="I485" i="1"/>
  <c r="H485" i="1"/>
  <c r="F485" i="1"/>
  <c r="W484" i="1"/>
  <c r="S484" i="1"/>
  <c r="Q484" i="1"/>
  <c r="P484" i="1"/>
  <c r="O484" i="1"/>
  <c r="N484" i="1"/>
  <c r="M484" i="1"/>
  <c r="K484" i="1"/>
  <c r="I484" i="1"/>
  <c r="H484" i="1"/>
  <c r="F484" i="1"/>
  <c r="W483" i="1"/>
  <c r="S483" i="1"/>
  <c r="Q483" i="1"/>
  <c r="P483" i="1"/>
  <c r="O483" i="1"/>
  <c r="N483" i="1"/>
  <c r="L483" i="1"/>
  <c r="J483" i="1"/>
  <c r="I483" i="1"/>
  <c r="H483" i="1"/>
  <c r="F483" i="1"/>
  <c r="W482" i="1"/>
  <c r="R482" i="1"/>
  <c r="S482" i="1" s="1"/>
  <c r="Q482" i="1"/>
  <c r="P482" i="1"/>
  <c r="O482" i="1"/>
  <c r="N482" i="1"/>
  <c r="K482" i="1"/>
  <c r="M482" i="1" s="1"/>
  <c r="H482" i="1"/>
  <c r="F482" i="1"/>
  <c r="I482" i="1" s="1"/>
  <c r="W481" i="1"/>
  <c r="S481" i="1"/>
  <c r="Q481" i="1"/>
  <c r="P481" i="1"/>
  <c r="O481" i="1"/>
  <c r="N481" i="1"/>
  <c r="L481" i="1"/>
  <c r="J481" i="1"/>
  <c r="H481" i="1"/>
  <c r="F481" i="1"/>
  <c r="I481" i="1" s="1"/>
  <c r="W480" i="1"/>
  <c r="S480" i="1"/>
  <c r="Q480" i="1"/>
  <c r="P480" i="1"/>
  <c r="O480" i="1"/>
  <c r="N480" i="1"/>
  <c r="L480" i="1"/>
  <c r="J480" i="1"/>
  <c r="H480" i="1"/>
  <c r="F480" i="1"/>
  <c r="I480" i="1" s="1"/>
  <c r="W479" i="1"/>
  <c r="S479" i="1"/>
  <c r="Q479" i="1"/>
  <c r="P479" i="1"/>
  <c r="O479" i="1"/>
  <c r="N479" i="1"/>
  <c r="J479" i="1"/>
  <c r="L479" i="1" s="1"/>
  <c r="I479" i="1"/>
  <c r="H479" i="1"/>
  <c r="F479" i="1"/>
  <c r="W478" i="1"/>
  <c r="S478" i="1"/>
  <c r="Q478" i="1"/>
  <c r="P478" i="1"/>
  <c r="O478" i="1"/>
  <c r="N478" i="1"/>
  <c r="L478" i="1"/>
  <c r="J478" i="1"/>
  <c r="I478" i="1"/>
  <c r="H478" i="1"/>
  <c r="F478" i="1"/>
  <c r="W477" i="1"/>
  <c r="S477" i="1"/>
  <c r="Q477" i="1"/>
  <c r="P477" i="1"/>
  <c r="O477" i="1"/>
  <c r="N477" i="1"/>
  <c r="K477" i="1"/>
  <c r="M477" i="1" s="1"/>
  <c r="H477" i="1"/>
  <c r="F477" i="1"/>
  <c r="I477" i="1" s="1"/>
  <c r="W476" i="1"/>
  <c r="S476" i="1"/>
  <c r="Q476" i="1"/>
  <c r="P476" i="1"/>
  <c r="O476" i="1"/>
  <c r="N476" i="1"/>
  <c r="K476" i="1"/>
  <c r="M476" i="1" s="1"/>
  <c r="I476" i="1"/>
  <c r="H476" i="1"/>
  <c r="F476" i="1"/>
  <c r="W475" i="1"/>
  <c r="S475" i="1"/>
  <c r="Q475" i="1"/>
  <c r="P475" i="1"/>
  <c r="O475" i="1"/>
  <c r="N475" i="1"/>
  <c r="J475" i="1"/>
  <c r="L475" i="1" s="1"/>
  <c r="I475" i="1"/>
  <c r="H475" i="1"/>
  <c r="F475" i="1"/>
  <c r="W474" i="1"/>
  <c r="S474" i="1"/>
  <c r="Q474" i="1"/>
  <c r="P474" i="1"/>
  <c r="O474" i="1"/>
  <c r="N474" i="1"/>
  <c r="L474" i="1"/>
  <c r="J474" i="1"/>
  <c r="H474" i="1"/>
  <c r="F474" i="1"/>
  <c r="I474" i="1" s="1"/>
  <c r="W473" i="1"/>
  <c r="S473" i="1"/>
  <c r="P473" i="1"/>
  <c r="O473" i="1"/>
  <c r="J473" i="1"/>
  <c r="L473" i="1" s="1"/>
  <c r="I473" i="1"/>
  <c r="H473" i="1"/>
  <c r="G473" i="1"/>
  <c r="Q473" i="1" s="1"/>
  <c r="W472" i="1"/>
  <c r="S472" i="1"/>
  <c r="Q472" i="1"/>
  <c r="P472" i="1"/>
  <c r="O472" i="1"/>
  <c r="N472" i="1"/>
  <c r="L472" i="1"/>
  <c r="J472" i="1"/>
  <c r="I472" i="1"/>
  <c r="H472" i="1"/>
  <c r="F472" i="1"/>
  <c r="W471" i="1"/>
  <c r="S471" i="1"/>
  <c r="Q471" i="1"/>
  <c r="P471" i="1"/>
  <c r="O471" i="1"/>
  <c r="N471" i="1"/>
  <c r="M471" i="1"/>
  <c r="K471" i="1"/>
  <c r="I471" i="1"/>
  <c r="H471" i="1"/>
  <c r="F471" i="1"/>
  <c r="W470" i="1"/>
  <c r="S470" i="1"/>
  <c r="Q470" i="1"/>
  <c r="P470" i="1"/>
  <c r="O470" i="1"/>
  <c r="N470" i="1"/>
  <c r="L470" i="1"/>
  <c r="J470" i="1"/>
  <c r="I470" i="1"/>
  <c r="H470" i="1"/>
  <c r="F470" i="1"/>
  <c r="W469" i="1"/>
  <c r="S469" i="1"/>
  <c r="Q469" i="1"/>
  <c r="P469" i="1"/>
  <c r="O469" i="1"/>
  <c r="N469" i="1"/>
  <c r="J469" i="1"/>
  <c r="L469" i="1" s="1"/>
  <c r="H469" i="1"/>
  <c r="F469" i="1"/>
  <c r="I469" i="1" s="1"/>
  <c r="W468" i="1"/>
  <c r="S468" i="1"/>
  <c r="Q468" i="1"/>
  <c r="P468" i="1"/>
  <c r="O468" i="1"/>
  <c r="N468" i="1"/>
  <c r="J468" i="1"/>
  <c r="L468" i="1" s="1"/>
  <c r="H468" i="1"/>
  <c r="F468" i="1"/>
  <c r="I468" i="1" s="1"/>
  <c r="W467" i="1"/>
  <c r="S467" i="1"/>
  <c r="Q467" i="1"/>
  <c r="P467" i="1"/>
  <c r="O467" i="1"/>
  <c r="N467" i="1"/>
  <c r="M467" i="1"/>
  <c r="K467" i="1"/>
  <c r="H467" i="1"/>
  <c r="F467" i="1"/>
  <c r="I467" i="1" s="1"/>
  <c r="W466" i="1"/>
  <c r="S466" i="1"/>
  <c r="Q466" i="1"/>
  <c r="P466" i="1"/>
  <c r="O466" i="1"/>
  <c r="N466" i="1"/>
  <c r="M466" i="1"/>
  <c r="K466" i="1"/>
  <c r="H466" i="1"/>
  <c r="F466" i="1"/>
  <c r="I466" i="1" s="1"/>
  <c r="W465" i="1"/>
  <c r="S465" i="1"/>
  <c r="Q465" i="1"/>
  <c r="P465" i="1"/>
  <c r="O465" i="1"/>
  <c r="N465" i="1"/>
  <c r="J465" i="1"/>
  <c r="L465" i="1" s="1"/>
  <c r="I465" i="1"/>
  <c r="H465" i="1"/>
  <c r="F465" i="1"/>
  <c r="W464" i="1"/>
  <c r="S464" i="1"/>
  <c r="Q464" i="1"/>
  <c r="P464" i="1"/>
  <c r="O464" i="1"/>
  <c r="N464" i="1"/>
  <c r="L464" i="1"/>
  <c r="J464" i="1"/>
  <c r="I464" i="1"/>
  <c r="H464" i="1"/>
  <c r="F464" i="1"/>
  <c r="W463" i="1"/>
  <c r="S463" i="1"/>
  <c r="Q463" i="1"/>
  <c r="P463" i="1"/>
  <c r="O463" i="1"/>
  <c r="N463" i="1"/>
  <c r="J463" i="1"/>
  <c r="L463" i="1" s="1"/>
  <c r="H463" i="1"/>
  <c r="F463" i="1"/>
  <c r="I463" i="1" s="1"/>
  <c r="W462" i="1"/>
  <c r="S462" i="1"/>
  <c r="Q462" i="1"/>
  <c r="P462" i="1"/>
  <c r="O462" i="1"/>
  <c r="N462" i="1"/>
  <c r="L462" i="1"/>
  <c r="J462" i="1"/>
  <c r="H462" i="1"/>
  <c r="F462" i="1"/>
  <c r="I462" i="1" s="1"/>
  <c r="W461" i="1"/>
  <c r="S461" i="1"/>
  <c r="Q461" i="1"/>
  <c r="P461" i="1"/>
  <c r="O461" i="1"/>
  <c r="N461" i="1"/>
  <c r="K461" i="1"/>
  <c r="M461" i="1" s="1"/>
  <c r="H461" i="1"/>
  <c r="F461" i="1"/>
  <c r="I461" i="1" s="1"/>
  <c r="W460" i="1"/>
  <c r="S460" i="1"/>
  <c r="Q460" i="1"/>
  <c r="P460" i="1"/>
  <c r="O460" i="1"/>
  <c r="N460" i="1"/>
  <c r="K460" i="1"/>
  <c r="M460" i="1" s="1"/>
  <c r="I460" i="1"/>
  <c r="H460" i="1"/>
  <c r="F460" i="1"/>
  <c r="W459" i="1"/>
  <c r="S459" i="1"/>
  <c r="Q459" i="1"/>
  <c r="P459" i="1"/>
  <c r="O459" i="1"/>
  <c r="N459" i="1"/>
  <c r="K459" i="1"/>
  <c r="M459" i="1" s="1"/>
  <c r="I459" i="1"/>
  <c r="H459" i="1"/>
  <c r="F459" i="1"/>
  <c r="W458" i="1"/>
  <c r="S458" i="1"/>
  <c r="Q458" i="1"/>
  <c r="P458" i="1"/>
  <c r="O458" i="1"/>
  <c r="N458" i="1"/>
  <c r="K458" i="1"/>
  <c r="M458" i="1" s="1"/>
  <c r="H458" i="1"/>
  <c r="F458" i="1"/>
  <c r="I458" i="1" s="1"/>
  <c r="W457" i="1"/>
  <c r="S457" i="1"/>
  <c r="Q457" i="1"/>
  <c r="P457" i="1"/>
  <c r="O457" i="1"/>
  <c r="N457" i="1"/>
  <c r="L457" i="1"/>
  <c r="J457" i="1"/>
  <c r="H457" i="1"/>
  <c r="F457" i="1"/>
  <c r="I457" i="1" s="1"/>
  <c r="W456" i="1"/>
  <c r="S456" i="1"/>
  <c r="Q456" i="1"/>
  <c r="P456" i="1"/>
  <c r="O456" i="1"/>
  <c r="N456" i="1"/>
  <c r="M456" i="1"/>
  <c r="K456" i="1"/>
  <c r="H456" i="1"/>
  <c r="F456" i="1"/>
  <c r="I456" i="1" s="1"/>
  <c r="W455" i="1"/>
  <c r="S455" i="1"/>
  <c r="Q455" i="1"/>
  <c r="P455" i="1"/>
  <c r="O455" i="1"/>
  <c r="N455" i="1"/>
  <c r="K455" i="1"/>
  <c r="M455" i="1" s="1"/>
  <c r="I455" i="1"/>
  <c r="H455" i="1"/>
  <c r="F455" i="1"/>
  <c r="W454" i="1"/>
  <c r="S454" i="1"/>
  <c r="Q454" i="1"/>
  <c r="P454" i="1"/>
  <c r="O454" i="1"/>
  <c r="N454" i="1"/>
  <c r="M454" i="1"/>
  <c r="K454" i="1"/>
  <c r="I454" i="1"/>
  <c r="H454" i="1"/>
  <c r="F454" i="1"/>
  <c r="W453" i="1"/>
  <c r="S453" i="1"/>
  <c r="Q453" i="1"/>
  <c r="P453" i="1"/>
  <c r="O453" i="1"/>
  <c r="N453" i="1"/>
  <c r="J453" i="1"/>
  <c r="L453" i="1" s="1"/>
  <c r="H453" i="1"/>
  <c r="F453" i="1"/>
  <c r="I453" i="1" s="1"/>
  <c r="W452" i="1"/>
  <c r="S452" i="1"/>
  <c r="Q452" i="1"/>
  <c r="P452" i="1"/>
  <c r="O452" i="1"/>
  <c r="N452" i="1"/>
  <c r="J452" i="1"/>
  <c r="L452" i="1" s="1"/>
  <c r="I452" i="1"/>
  <c r="H452" i="1"/>
  <c r="F452" i="1"/>
  <c r="W451" i="1"/>
  <c r="S451" i="1"/>
  <c r="Q451" i="1"/>
  <c r="P451" i="1"/>
  <c r="O451" i="1"/>
  <c r="N451" i="1"/>
  <c r="K451" i="1"/>
  <c r="M451" i="1" s="1"/>
  <c r="I451" i="1"/>
  <c r="H451" i="1"/>
  <c r="F451" i="1"/>
  <c r="W450" i="1"/>
  <c r="S450" i="1"/>
  <c r="Q450" i="1"/>
  <c r="P450" i="1"/>
  <c r="O450" i="1"/>
  <c r="N450" i="1"/>
  <c r="L450" i="1"/>
  <c r="J450" i="1"/>
  <c r="H450" i="1"/>
  <c r="F450" i="1"/>
  <c r="I450" i="1" s="1"/>
  <c r="W449" i="1"/>
  <c r="S449" i="1"/>
  <c r="Q449" i="1"/>
  <c r="P449" i="1"/>
  <c r="O449" i="1"/>
  <c r="N449" i="1"/>
  <c r="K449" i="1"/>
  <c r="M449" i="1" s="1"/>
  <c r="H449" i="1"/>
  <c r="F449" i="1"/>
  <c r="I449" i="1" s="1"/>
  <c r="W448" i="1"/>
  <c r="S448" i="1"/>
  <c r="Q448" i="1"/>
  <c r="P448" i="1"/>
  <c r="O448" i="1"/>
  <c r="N448" i="1"/>
  <c r="M448" i="1"/>
  <c r="K448" i="1"/>
  <c r="I448" i="1"/>
  <c r="H448" i="1"/>
  <c r="F448" i="1"/>
  <c r="W447" i="1"/>
  <c r="S447" i="1"/>
  <c r="Q447" i="1"/>
  <c r="P447" i="1"/>
  <c r="O447" i="1"/>
  <c r="N447" i="1"/>
  <c r="M447" i="1"/>
  <c r="K447" i="1"/>
  <c r="I447" i="1"/>
  <c r="H447" i="1"/>
  <c r="F447" i="1"/>
  <c r="W446" i="1"/>
  <c r="S446" i="1"/>
  <c r="Q446" i="1"/>
  <c r="P446" i="1"/>
  <c r="O446" i="1"/>
  <c r="N446" i="1"/>
  <c r="M446" i="1"/>
  <c r="K446" i="1"/>
  <c r="I446" i="1"/>
  <c r="H446" i="1"/>
  <c r="F446" i="1"/>
  <c r="W445" i="1"/>
  <c r="S445" i="1"/>
  <c r="Q445" i="1"/>
  <c r="P445" i="1"/>
  <c r="O445" i="1"/>
  <c r="N445" i="1"/>
  <c r="L445" i="1"/>
  <c r="J445" i="1"/>
  <c r="H445" i="1"/>
  <c r="F445" i="1"/>
  <c r="I445" i="1" s="1"/>
  <c r="W444" i="1"/>
  <c r="S444" i="1"/>
  <c r="Q444" i="1"/>
  <c r="P444" i="1"/>
  <c r="O444" i="1"/>
  <c r="N444" i="1"/>
  <c r="J444" i="1"/>
  <c r="L444" i="1" s="1"/>
  <c r="H444" i="1"/>
  <c r="F444" i="1"/>
  <c r="I444" i="1" s="1"/>
  <c r="W443" i="1"/>
  <c r="S443" i="1"/>
  <c r="Q443" i="1"/>
  <c r="P443" i="1"/>
  <c r="O443" i="1"/>
  <c r="N443" i="1"/>
  <c r="M443" i="1"/>
  <c r="K443" i="1"/>
  <c r="H443" i="1"/>
  <c r="F443" i="1"/>
  <c r="I443" i="1" s="1"/>
  <c r="W442" i="1"/>
  <c r="S442" i="1"/>
  <c r="Q442" i="1"/>
  <c r="P442" i="1"/>
  <c r="O442" i="1"/>
  <c r="N442" i="1"/>
  <c r="L442" i="1"/>
  <c r="J442" i="1"/>
  <c r="H442" i="1"/>
  <c r="F442" i="1"/>
  <c r="I442" i="1" s="1"/>
  <c r="W441" i="1"/>
  <c r="S441" i="1"/>
  <c r="Q441" i="1"/>
  <c r="P441" i="1"/>
  <c r="O441" i="1"/>
  <c r="N441" i="1"/>
  <c r="J441" i="1"/>
  <c r="L441" i="1" s="1"/>
  <c r="I441" i="1"/>
  <c r="H441" i="1"/>
  <c r="F441" i="1"/>
  <c r="W440" i="1"/>
  <c r="S440" i="1"/>
  <c r="Q440" i="1"/>
  <c r="P440" i="1"/>
  <c r="O440" i="1"/>
  <c r="N440" i="1"/>
  <c r="L440" i="1"/>
  <c r="J440" i="1"/>
  <c r="I440" i="1"/>
  <c r="H440" i="1"/>
  <c r="F440" i="1"/>
  <c r="W439" i="1"/>
  <c r="S439" i="1"/>
  <c r="Q439" i="1"/>
  <c r="P439" i="1"/>
  <c r="O439" i="1"/>
  <c r="N439" i="1"/>
  <c r="K439" i="1"/>
  <c r="H439" i="1"/>
  <c r="F439" i="1"/>
  <c r="I439" i="1" s="1"/>
  <c r="W438" i="1"/>
  <c r="S438" i="1"/>
  <c r="Q438" i="1"/>
  <c r="P438" i="1"/>
  <c r="O438" i="1"/>
  <c r="N438" i="1"/>
  <c r="J438" i="1"/>
  <c r="L438" i="1" s="1"/>
  <c r="H438" i="1"/>
  <c r="F438" i="1"/>
  <c r="I438" i="1" s="1"/>
  <c r="W437" i="1"/>
  <c r="S437" i="1"/>
  <c r="Q437" i="1"/>
  <c r="P437" i="1"/>
  <c r="O437" i="1"/>
  <c r="N437" i="1"/>
  <c r="M437" i="1"/>
  <c r="K437" i="1"/>
  <c r="I437" i="1"/>
  <c r="H437" i="1"/>
  <c r="F437" i="1"/>
  <c r="W436" i="1"/>
  <c r="S436" i="1"/>
  <c r="Q436" i="1"/>
  <c r="P436" i="1"/>
  <c r="O436" i="1"/>
  <c r="N436" i="1"/>
  <c r="M436" i="1"/>
  <c r="K436" i="1"/>
  <c r="I436" i="1"/>
  <c r="H436" i="1"/>
  <c r="F436" i="1"/>
  <c r="W435" i="1"/>
  <c r="S435" i="1"/>
  <c r="Q435" i="1"/>
  <c r="P435" i="1"/>
  <c r="O435" i="1"/>
  <c r="N435" i="1"/>
  <c r="L435" i="1"/>
  <c r="J435" i="1"/>
  <c r="I435" i="1"/>
  <c r="H435" i="1"/>
  <c r="F435" i="1"/>
  <c r="W434" i="1"/>
  <c r="S434" i="1"/>
  <c r="Q434" i="1"/>
  <c r="P434" i="1"/>
  <c r="O434" i="1"/>
  <c r="N434" i="1"/>
  <c r="M434" i="1"/>
  <c r="K434" i="1"/>
  <c r="H434" i="1"/>
  <c r="F434" i="1"/>
  <c r="I434" i="1" s="1"/>
  <c r="W433" i="1"/>
  <c r="S433" i="1"/>
  <c r="Q433" i="1"/>
  <c r="P433" i="1"/>
  <c r="O433" i="1"/>
  <c r="N433" i="1"/>
  <c r="J433" i="1"/>
  <c r="L433" i="1" s="1"/>
  <c r="H433" i="1"/>
  <c r="F433" i="1"/>
  <c r="I433" i="1" s="1"/>
  <c r="W432" i="1"/>
  <c r="S432" i="1"/>
  <c r="Q432" i="1"/>
  <c r="P432" i="1"/>
  <c r="O432" i="1"/>
  <c r="N432" i="1"/>
  <c r="M432" i="1"/>
  <c r="K432" i="1"/>
  <c r="H432" i="1"/>
  <c r="F432" i="1"/>
  <c r="I432" i="1" s="1"/>
  <c r="W431" i="1"/>
  <c r="S431" i="1"/>
  <c r="Q431" i="1"/>
  <c r="P431" i="1"/>
  <c r="O431" i="1"/>
  <c r="N431" i="1"/>
  <c r="L431" i="1"/>
  <c r="J431" i="1"/>
  <c r="H431" i="1"/>
  <c r="F431" i="1"/>
  <c r="I431" i="1" s="1"/>
  <c r="W430" i="1"/>
  <c r="S430" i="1"/>
  <c r="Q430" i="1"/>
  <c r="P430" i="1"/>
  <c r="O430" i="1"/>
  <c r="N430" i="1"/>
  <c r="J430" i="1"/>
  <c r="L430" i="1" s="1"/>
  <c r="I430" i="1"/>
  <c r="H430" i="1"/>
  <c r="F430" i="1"/>
  <c r="W429" i="1"/>
  <c r="S429" i="1"/>
  <c r="Q429" i="1"/>
  <c r="P429" i="1"/>
  <c r="O429" i="1"/>
  <c r="N429" i="1"/>
  <c r="L429" i="1"/>
  <c r="J429" i="1"/>
  <c r="I429" i="1"/>
  <c r="H429" i="1"/>
  <c r="F429" i="1"/>
  <c r="W428" i="1"/>
  <c r="S428" i="1"/>
  <c r="Q428" i="1"/>
  <c r="P428" i="1"/>
  <c r="O428" i="1"/>
  <c r="N428" i="1"/>
  <c r="J428" i="1"/>
  <c r="L428" i="1" s="1"/>
  <c r="H428" i="1"/>
  <c r="F428" i="1"/>
  <c r="I428" i="1" s="1"/>
  <c r="W427" i="1"/>
  <c r="S427" i="1"/>
  <c r="Q427" i="1"/>
  <c r="P427" i="1"/>
  <c r="O427" i="1"/>
  <c r="N427" i="1"/>
  <c r="K427" i="1"/>
  <c r="H427" i="1"/>
  <c r="F427" i="1"/>
  <c r="I427" i="1" s="1"/>
  <c r="W426" i="1"/>
  <c r="S426" i="1"/>
  <c r="Q426" i="1"/>
  <c r="P426" i="1"/>
  <c r="O426" i="1"/>
  <c r="N426" i="1"/>
  <c r="L426" i="1"/>
  <c r="J426" i="1"/>
  <c r="I426" i="1"/>
  <c r="H426" i="1"/>
  <c r="F426" i="1"/>
  <c r="W425" i="1"/>
  <c r="S425" i="1"/>
  <c r="Q425" i="1"/>
  <c r="P425" i="1"/>
  <c r="O425" i="1"/>
  <c r="N425" i="1"/>
  <c r="L425" i="1"/>
  <c r="J425" i="1"/>
  <c r="I425" i="1"/>
  <c r="H425" i="1"/>
  <c r="F425" i="1"/>
  <c r="W424" i="1"/>
  <c r="S424" i="1"/>
  <c r="Q424" i="1"/>
  <c r="P424" i="1"/>
  <c r="O424" i="1"/>
  <c r="N424" i="1"/>
  <c r="M424" i="1"/>
  <c r="K424" i="1"/>
  <c r="I424" i="1"/>
  <c r="H424" i="1"/>
  <c r="F424" i="1"/>
  <c r="W423" i="1"/>
  <c r="S423" i="1"/>
  <c r="Q423" i="1"/>
  <c r="P423" i="1"/>
  <c r="O423" i="1"/>
  <c r="N423" i="1"/>
  <c r="J423" i="1"/>
  <c r="L423" i="1" s="1"/>
  <c r="H423" i="1"/>
  <c r="F423" i="1"/>
  <c r="I423" i="1" s="1"/>
  <c r="W422" i="1"/>
  <c r="S422" i="1"/>
  <c r="Q422" i="1"/>
  <c r="P422" i="1"/>
  <c r="O422" i="1"/>
  <c r="N422" i="1"/>
  <c r="J422" i="1"/>
  <c r="L422" i="1" s="1"/>
  <c r="H422" i="1"/>
  <c r="F422" i="1"/>
  <c r="I422" i="1" s="1"/>
  <c r="W421" i="1"/>
  <c r="S421" i="1"/>
  <c r="Q421" i="1"/>
  <c r="P421" i="1"/>
  <c r="O421" i="1"/>
  <c r="N421" i="1"/>
  <c r="L421" i="1"/>
  <c r="J421" i="1"/>
  <c r="H421" i="1"/>
  <c r="F421" i="1"/>
  <c r="I421" i="1" s="1"/>
  <c r="W420" i="1"/>
  <c r="S420" i="1"/>
  <c r="Q420" i="1"/>
  <c r="P420" i="1"/>
  <c r="O420" i="1"/>
  <c r="N420" i="1"/>
  <c r="M420" i="1"/>
  <c r="K420" i="1"/>
  <c r="H420" i="1"/>
  <c r="F420" i="1"/>
  <c r="I420" i="1" s="1"/>
  <c r="W419" i="1"/>
  <c r="S419" i="1"/>
  <c r="Q419" i="1"/>
  <c r="P419" i="1"/>
  <c r="O419" i="1"/>
  <c r="N419" i="1"/>
  <c r="K419" i="1"/>
  <c r="M419" i="1" s="1"/>
  <c r="I419" i="1"/>
  <c r="H419" i="1"/>
  <c r="F419" i="1"/>
  <c r="W418" i="1"/>
  <c r="S418" i="1"/>
  <c r="Q418" i="1"/>
  <c r="P418" i="1"/>
  <c r="O418" i="1"/>
  <c r="N418" i="1"/>
  <c r="L418" i="1"/>
  <c r="J418" i="1"/>
  <c r="I418" i="1"/>
  <c r="H418" i="1"/>
  <c r="F418" i="1"/>
  <c r="W417" i="1"/>
  <c r="S417" i="1"/>
  <c r="Q417" i="1"/>
  <c r="P417" i="1"/>
  <c r="O417" i="1"/>
  <c r="N417" i="1"/>
  <c r="L417" i="1"/>
  <c r="J417" i="1"/>
  <c r="H417" i="1"/>
  <c r="F417" i="1"/>
  <c r="I417" i="1" s="1"/>
  <c r="W416" i="1"/>
  <c r="S416" i="1"/>
  <c r="Q416" i="1"/>
  <c r="P416" i="1"/>
  <c r="O416" i="1"/>
  <c r="N416" i="1"/>
  <c r="M416" i="1"/>
  <c r="K416" i="1"/>
  <c r="H416" i="1"/>
  <c r="F416" i="1"/>
  <c r="I416" i="1" s="1"/>
  <c r="W415" i="1"/>
  <c r="S415" i="1"/>
  <c r="Q415" i="1"/>
  <c r="P415" i="1"/>
  <c r="O415" i="1"/>
  <c r="N415" i="1"/>
  <c r="K415" i="1"/>
  <c r="M415" i="1" s="1"/>
  <c r="H415" i="1"/>
  <c r="F415" i="1"/>
  <c r="I415" i="1" s="1"/>
  <c r="W414" i="1"/>
  <c r="S414" i="1"/>
  <c r="Q414" i="1"/>
  <c r="P414" i="1"/>
  <c r="O414" i="1"/>
  <c r="N414" i="1"/>
  <c r="J414" i="1"/>
  <c r="L414" i="1" s="1"/>
  <c r="I414" i="1"/>
  <c r="H414" i="1"/>
  <c r="F414" i="1"/>
  <c r="W413" i="1"/>
  <c r="S413" i="1"/>
  <c r="Q413" i="1"/>
  <c r="P413" i="1"/>
  <c r="O413" i="1"/>
  <c r="N413" i="1"/>
  <c r="K413" i="1"/>
  <c r="M413" i="1" s="1"/>
  <c r="I413" i="1"/>
  <c r="H413" i="1"/>
  <c r="F413" i="1"/>
  <c r="W412" i="1"/>
  <c r="S412" i="1"/>
  <c r="Q412" i="1"/>
  <c r="P412" i="1"/>
  <c r="O412" i="1"/>
  <c r="N412" i="1"/>
  <c r="K412" i="1"/>
  <c r="M412" i="1" s="1"/>
  <c r="H412" i="1"/>
  <c r="F412" i="1"/>
  <c r="I412" i="1" s="1"/>
  <c r="W411" i="1"/>
  <c r="S411" i="1"/>
  <c r="Q411" i="1"/>
  <c r="P411" i="1"/>
  <c r="O411" i="1"/>
  <c r="N411" i="1"/>
  <c r="M411" i="1"/>
  <c r="K411" i="1"/>
  <c r="H411" i="1"/>
  <c r="F411" i="1"/>
  <c r="I411" i="1" s="1"/>
  <c r="W410" i="1"/>
  <c r="S410" i="1"/>
  <c r="Q410" i="1"/>
  <c r="P410" i="1"/>
  <c r="O410" i="1"/>
  <c r="N410" i="1"/>
  <c r="M410" i="1"/>
  <c r="K410" i="1"/>
  <c r="H410" i="1"/>
  <c r="F410" i="1"/>
  <c r="I410" i="1" s="1"/>
  <c r="W409" i="1"/>
  <c r="S409" i="1"/>
  <c r="Q409" i="1"/>
  <c r="P409" i="1"/>
  <c r="O409" i="1"/>
  <c r="N409" i="1"/>
  <c r="K409" i="1"/>
  <c r="M409" i="1" s="1"/>
  <c r="I409" i="1"/>
  <c r="H409" i="1"/>
  <c r="F409" i="1"/>
  <c r="W408" i="1"/>
  <c r="S408" i="1"/>
  <c r="Q408" i="1"/>
  <c r="P408" i="1"/>
  <c r="O408" i="1"/>
  <c r="N408" i="1"/>
  <c r="L408" i="1"/>
  <c r="J408" i="1"/>
  <c r="I408" i="1"/>
  <c r="H408" i="1"/>
  <c r="F408" i="1"/>
  <c r="W407" i="1"/>
  <c r="S407" i="1"/>
  <c r="Q407" i="1"/>
  <c r="P407" i="1"/>
  <c r="O407" i="1"/>
  <c r="N407" i="1"/>
  <c r="J407" i="1"/>
  <c r="L407" i="1" s="1"/>
  <c r="H407" i="1"/>
  <c r="F407" i="1"/>
  <c r="I407" i="1" s="1"/>
  <c r="W406" i="1"/>
  <c r="S406" i="1"/>
  <c r="Q406" i="1"/>
  <c r="P406" i="1"/>
  <c r="O406" i="1"/>
  <c r="N406" i="1"/>
  <c r="K406" i="1"/>
  <c r="M406" i="1" s="1"/>
  <c r="I406" i="1"/>
  <c r="H406" i="1"/>
  <c r="F406" i="1"/>
  <c r="W405" i="1"/>
  <c r="S405" i="1"/>
  <c r="Q405" i="1"/>
  <c r="P405" i="1"/>
  <c r="O405" i="1"/>
  <c r="N405" i="1"/>
  <c r="J405" i="1"/>
  <c r="L405" i="1" s="1"/>
  <c r="I405" i="1"/>
  <c r="H405" i="1"/>
  <c r="F405" i="1"/>
  <c r="W404" i="1"/>
  <c r="S404" i="1"/>
  <c r="Q404" i="1"/>
  <c r="P404" i="1"/>
  <c r="O404" i="1"/>
  <c r="N404" i="1"/>
  <c r="M404" i="1"/>
  <c r="K404" i="1"/>
  <c r="H404" i="1"/>
  <c r="F404" i="1"/>
  <c r="I404" i="1" s="1"/>
  <c r="W403" i="1"/>
  <c r="S403" i="1"/>
  <c r="Q403" i="1"/>
  <c r="P403" i="1"/>
  <c r="O403" i="1"/>
  <c r="N403" i="1"/>
  <c r="K403" i="1"/>
  <c r="M403" i="1" s="1"/>
  <c r="H403" i="1"/>
  <c r="F403" i="1"/>
  <c r="I403" i="1" s="1"/>
  <c r="W402" i="1"/>
  <c r="S402" i="1"/>
  <c r="Q402" i="1"/>
  <c r="P402" i="1"/>
  <c r="O402" i="1"/>
  <c r="N402" i="1"/>
  <c r="L402" i="1"/>
  <c r="J402" i="1"/>
  <c r="I402" i="1"/>
  <c r="H402" i="1"/>
  <c r="F402" i="1"/>
  <c r="W401" i="1"/>
  <c r="S401" i="1"/>
  <c r="Q401" i="1"/>
  <c r="P401" i="1"/>
  <c r="O401" i="1"/>
  <c r="N401" i="1"/>
  <c r="L401" i="1"/>
  <c r="J401" i="1"/>
  <c r="I401" i="1"/>
  <c r="H401" i="1"/>
  <c r="F401" i="1"/>
  <c r="W400" i="1"/>
  <c r="S400" i="1"/>
  <c r="Q400" i="1"/>
  <c r="P400" i="1"/>
  <c r="O400" i="1"/>
  <c r="N400" i="1"/>
  <c r="M400" i="1"/>
  <c r="K400" i="1"/>
  <c r="I400" i="1"/>
  <c r="H400" i="1"/>
  <c r="F400" i="1"/>
  <c r="W399" i="1"/>
  <c r="S399" i="1"/>
  <c r="Q399" i="1"/>
  <c r="P399" i="1"/>
  <c r="O399" i="1"/>
  <c r="N399" i="1"/>
  <c r="M399" i="1"/>
  <c r="K399" i="1"/>
  <c r="H399" i="1"/>
  <c r="F399" i="1"/>
  <c r="I399" i="1" s="1"/>
  <c r="W398" i="1"/>
  <c r="S398" i="1"/>
  <c r="Q398" i="1"/>
  <c r="P398" i="1"/>
  <c r="O398" i="1"/>
  <c r="N398" i="1"/>
  <c r="K398" i="1"/>
  <c r="M398" i="1" s="1"/>
  <c r="H398" i="1"/>
  <c r="F398" i="1"/>
  <c r="I398" i="1" s="1"/>
  <c r="W397" i="1"/>
  <c r="S397" i="1"/>
  <c r="Q397" i="1"/>
  <c r="P397" i="1"/>
  <c r="O397" i="1"/>
  <c r="N397" i="1"/>
  <c r="L397" i="1"/>
  <c r="J397" i="1"/>
  <c r="H397" i="1"/>
  <c r="F397" i="1"/>
  <c r="I397" i="1" s="1"/>
  <c r="W396" i="1"/>
  <c r="S396" i="1"/>
  <c r="Q396" i="1"/>
  <c r="P396" i="1"/>
  <c r="O396" i="1"/>
  <c r="N396" i="1"/>
  <c r="M396" i="1"/>
  <c r="K396" i="1"/>
  <c r="H396" i="1"/>
  <c r="F396" i="1"/>
  <c r="I396" i="1" s="1"/>
  <c r="W395" i="1"/>
  <c r="S395" i="1"/>
  <c r="Q395" i="1"/>
  <c r="P395" i="1"/>
  <c r="O395" i="1"/>
  <c r="N395" i="1"/>
  <c r="K395" i="1"/>
  <c r="M395" i="1" s="1"/>
  <c r="I395" i="1"/>
  <c r="H395" i="1"/>
  <c r="F395" i="1"/>
  <c r="W394" i="1"/>
  <c r="S394" i="1"/>
  <c r="Q394" i="1"/>
  <c r="P394" i="1"/>
  <c r="O394" i="1"/>
  <c r="N394" i="1"/>
  <c r="M394" i="1"/>
  <c r="K394" i="1"/>
  <c r="I394" i="1"/>
  <c r="H394" i="1"/>
  <c r="F394" i="1"/>
  <c r="W393" i="1"/>
  <c r="S393" i="1"/>
  <c r="Q393" i="1"/>
  <c r="P393" i="1"/>
  <c r="O393" i="1"/>
  <c r="N393" i="1"/>
  <c r="K393" i="1"/>
  <c r="M393" i="1" s="1"/>
  <c r="H393" i="1"/>
  <c r="F393" i="1"/>
  <c r="I393" i="1" s="1"/>
  <c r="W392" i="1"/>
  <c r="S392" i="1"/>
  <c r="Q392" i="1"/>
  <c r="P392" i="1"/>
  <c r="O392" i="1"/>
  <c r="N392" i="1"/>
  <c r="M392" i="1"/>
  <c r="K392" i="1"/>
  <c r="H392" i="1"/>
  <c r="F392" i="1"/>
  <c r="I392" i="1" s="1"/>
  <c r="W391" i="1"/>
  <c r="S391" i="1"/>
  <c r="Q391" i="1"/>
  <c r="P391" i="1"/>
  <c r="O391" i="1"/>
  <c r="N391" i="1"/>
  <c r="J391" i="1"/>
  <c r="L391" i="1" s="1"/>
  <c r="H391" i="1"/>
  <c r="F391" i="1"/>
  <c r="I391" i="1" s="1"/>
  <c r="W390" i="1"/>
  <c r="S390" i="1"/>
  <c r="Q390" i="1"/>
  <c r="P390" i="1"/>
  <c r="O390" i="1"/>
  <c r="N390" i="1"/>
  <c r="K390" i="1"/>
  <c r="M390" i="1" s="1"/>
  <c r="I390" i="1"/>
  <c r="H390" i="1"/>
  <c r="F390" i="1"/>
  <c r="W389" i="1"/>
  <c r="S389" i="1"/>
  <c r="Q389" i="1"/>
  <c r="P389" i="1"/>
  <c r="O389" i="1"/>
  <c r="N389" i="1"/>
  <c r="K389" i="1"/>
  <c r="M389" i="1" s="1"/>
  <c r="I389" i="1"/>
  <c r="H389" i="1"/>
  <c r="F389" i="1"/>
  <c r="W388" i="1"/>
  <c r="S388" i="1"/>
  <c r="Q388" i="1"/>
  <c r="P388" i="1"/>
  <c r="O388" i="1"/>
  <c r="N388" i="1"/>
  <c r="J388" i="1"/>
  <c r="L388" i="1" s="1"/>
  <c r="H388" i="1"/>
  <c r="F388" i="1"/>
  <c r="I388" i="1" s="1"/>
  <c r="W387" i="1"/>
  <c r="S387" i="1"/>
  <c r="Q387" i="1"/>
  <c r="P387" i="1"/>
  <c r="O387" i="1"/>
  <c r="N387" i="1"/>
  <c r="M387" i="1"/>
  <c r="K387" i="1"/>
  <c r="H387" i="1"/>
  <c r="F387" i="1"/>
  <c r="I387" i="1" s="1"/>
  <c r="W386" i="1"/>
  <c r="S386" i="1"/>
  <c r="Q386" i="1"/>
  <c r="P386" i="1"/>
  <c r="N386" i="1"/>
  <c r="M386" i="1"/>
  <c r="K386" i="1"/>
  <c r="H386" i="1"/>
  <c r="F386" i="1"/>
  <c r="I386" i="1" s="1"/>
  <c r="W385" i="1"/>
  <c r="S385" i="1"/>
  <c r="Q385" i="1"/>
  <c r="P385" i="1"/>
  <c r="O385" i="1"/>
  <c r="N385" i="1"/>
  <c r="M385" i="1"/>
  <c r="K385" i="1"/>
  <c r="H385" i="1"/>
  <c r="F385" i="1"/>
  <c r="I385" i="1" s="1"/>
  <c r="W384" i="1"/>
  <c r="S384" i="1"/>
  <c r="Q384" i="1"/>
  <c r="P384" i="1"/>
  <c r="O384" i="1"/>
  <c r="N384" i="1"/>
  <c r="K384" i="1"/>
  <c r="M384" i="1" s="1"/>
  <c r="I384" i="1"/>
  <c r="H384" i="1"/>
  <c r="W383" i="1"/>
  <c r="S383" i="1"/>
  <c r="Q383" i="1"/>
  <c r="P383" i="1"/>
  <c r="O383" i="1"/>
  <c r="N383" i="1"/>
  <c r="K383" i="1"/>
  <c r="M383" i="1" s="1"/>
  <c r="I383" i="1"/>
  <c r="H383" i="1"/>
  <c r="F383" i="1"/>
  <c r="W382" i="1"/>
  <c r="S382" i="1"/>
  <c r="Q382" i="1"/>
  <c r="P382" i="1"/>
  <c r="O382" i="1"/>
  <c r="N382" i="1"/>
  <c r="M382" i="1"/>
  <c r="K382" i="1"/>
  <c r="H382" i="1"/>
  <c r="F382" i="1"/>
  <c r="I382" i="1" s="1"/>
  <c r="W381" i="1"/>
  <c r="S381" i="1"/>
  <c r="Q381" i="1"/>
  <c r="P381" i="1"/>
  <c r="O381" i="1"/>
  <c r="N381" i="1"/>
  <c r="K381" i="1"/>
  <c r="M381" i="1" s="1"/>
  <c r="H381" i="1"/>
  <c r="F381" i="1"/>
  <c r="I381" i="1" s="1"/>
  <c r="W380" i="1"/>
  <c r="S380" i="1"/>
  <c r="Q380" i="1"/>
  <c r="P380" i="1"/>
  <c r="O380" i="1"/>
  <c r="N380" i="1"/>
  <c r="M380" i="1"/>
  <c r="K380" i="1"/>
  <c r="I380" i="1"/>
  <c r="H380" i="1"/>
  <c r="F380" i="1"/>
  <c r="W379" i="1"/>
  <c r="S379" i="1"/>
  <c r="Q379" i="1"/>
  <c r="P379" i="1"/>
  <c r="O379" i="1"/>
  <c r="N379" i="1"/>
  <c r="M379" i="1"/>
  <c r="K379" i="1"/>
  <c r="I379" i="1"/>
  <c r="H379" i="1"/>
  <c r="F379" i="1"/>
  <c r="W378" i="1"/>
  <c r="S378" i="1"/>
  <c r="Q378" i="1"/>
  <c r="P378" i="1"/>
  <c r="O378" i="1"/>
  <c r="N378" i="1"/>
  <c r="M378" i="1"/>
  <c r="K378" i="1"/>
  <c r="I378" i="1"/>
  <c r="H378" i="1"/>
  <c r="F378" i="1"/>
  <c r="W377" i="1"/>
  <c r="S377" i="1"/>
  <c r="Q377" i="1"/>
  <c r="P377" i="1"/>
  <c r="O377" i="1"/>
  <c r="N377" i="1"/>
  <c r="M377" i="1"/>
  <c r="K377" i="1"/>
  <c r="H377" i="1"/>
  <c r="F377" i="1"/>
  <c r="I377" i="1" s="1"/>
  <c r="W376" i="1"/>
  <c r="S376" i="1"/>
  <c r="Q376" i="1"/>
  <c r="P376" i="1"/>
  <c r="O376" i="1"/>
  <c r="N376" i="1"/>
  <c r="K376" i="1"/>
  <c r="M376" i="1" s="1"/>
  <c r="H376" i="1"/>
  <c r="F376" i="1"/>
  <c r="I376" i="1" s="1"/>
  <c r="W375" i="1"/>
  <c r="S375" i="1"/>
  <c r="Q375" i="1"/>
  <c r="P375" i="1"/>
  <c r="O375" i="1"/>
  <c r="N375" i="1"/>
  <c r="M375" i="1"/>
  <c r="K375" i="1"/>
  <c r="H375" i="1"/>
  <c r="F375" i="1"/>
  <c r="I375" i="1" s="1"/>
  <c r="W374" i="1"/>
  <c r="S374" i="1"/>
  <c r="Q374" i="1"/>
  <c r="P374" i="1"/>
  <c r="O374" i="1"/>
  <c r="N374" i="1"/>
  <c r="M374" i="1"/>
  <c r="K374" i="1"/>
  <c r="H374" i="1"/>
  <c r="F374" i="1"/>
  <c r="I374" i="1" s="1"/>
  <c r="W373" i="1"/>
  <c r="S373" i="1"/>
  <c r="Q373" i="1"/>
  <c r="P373" i="1"/>
  <c r="O373" i="1"/>
  <c r="N373" i="1"/>
  <c r="K373" i="1"/>
  <c r="M373" i="1" s="1"/>
  <c r="I373" i="1"/>
  <c r="H373" i="1"/>
  <c r="F373" i="1"/>
  <c r="W372" i="1"/>
  <c r="S372" i="1"/>
  <c r="Q372" i="1"/>
  <c r="P372" i="1"/>
  <c r="O372" i="1"/>
  <c r="N372" i="1"/>
  <c r="L372" i="1"/>
  <c r="J372" i="1"/>
  <c r="I372" i="1"/>
  <c r="H372" i="1"/>
  <c r="F372" i="1"/>
  <c r="W371" i="1"/>
  <c r="S371" i="1"/>
  <c r="Q371" i="1"/>
  <c r="P371" i="1"/>
  <c r="O371" i="1"/>
  <c r="N371" i="1"/>
  <c r="K371" i="1"/>
  <c r="M371" i="1" s="1"/>
  <c r="H371" i="1"/>
  <c r="F371" i="1"/>
  <c r="I371" i="1" s="1"/>
  <c r="W370" i="1"/>
  <c r="S370" i="1"/>
  <c r="Q370" i="1"/>
  <c r="P370" i="1"/>
  <c r="O370" i="1"/>
  <c r="N370" i="1"/>
  <c r="M370" i="1"/>
  <c r="K370" i="1"/>
  <c r="H370" i="1"/>
  <c r="F370" i="1"/>
  <c r="I370" i="1" s="1"/>
  <c r="W369" i="1"/>
  <c r="S369" i="1"/>
  <c r="Q369" i="1"/>
  <c r="P369" i="1"/>
  <c r="O369" i="1"/>
  <c r="N369" i="1"/>
  <c r="J369" i="1"/>
  <c r="L369" i="1" s="1"/>
  <c r="H369" i="1"/>
  <c r="F369" i="1"/>
  <c r="I369" i="1" s="1"/>
  <c r="W368" i="1"/>
  <c r="S368" i="1"/>
  <c r="Q368" i="1"/>
  <c r="P368" i="1"/>
  <c r="O368" i="1"/>
  <c r="N368" i="1"/>
  <c r="K368" i="1"/>
  <c r="M368" i="1" s="1"/>
  <c r="I368" i="1"/>
  <c r="H368" i="1"/>
  <c r="F368" i="1"/>
  <c r="W367" i="1"/>
  <c r="S367" i="1"/>
  <c r="Q367" i="1"/>
  <c r="P367" i="1"/>
  <c r="O367" i="1"/>
  <c r="N367" i="1"/>
  <c r="J367" i="1"/>
  <c r="L367" i="1" s="1"/>
  <c r="I367" i="1"/>
  <c r="H367" i="1"/>
  <c r="F367" i="1"/>
  <c r="W366" i="1"/>
  <c r="S366" i="1"/>
  <c r="Q366" i="1"/>
  <c r="P366" i="1"/>
  <c r="O366" i="1"/>
  <c r="N366" i="1"/>
  <c r="J366" i="1"/>
  <c r="L366" i="1" s="1"/>
  <c r="H366" i="1"/>
  <c r="F366" i="1"/>
  <c r="I366" i="1" s="1"/>
  <c r="W365" i="1"/>
  <c r="S365" i="1"/>
  <c r="Q365" i="1"/>
  <c r="P365" i="1"/>
  <c r="O365" i="1"/>
  <c r="N365" i="1"/>
  <c r="L365" i="1"/>
  <c r="J365" i="1"/>
  <c r="H365" i="1"/>
  <c r="F365" i="1"/>
  <c r="I365" i="1" s="1"/>
  <c r="W364" i="1"/>
  <c r="S364" i="1"/>
  <c r="Q364" i="1"/>
  <c r="P364" i="1"/>
  <c r="O364" i="1"/>
  <c r="N364" i="1"/>
  <c r="M364" i="1"/>
  <c r="K364" i="1"/>
  <c r="I364" i="1"/>
  <c r="H364" i="1"/>
  <c r="F364" i="1"/>
  <c r="W363" i="1"/>
  <c r="S363" i="1"/>
  <c r="Q363" i="1"/>
  <c r="P363" i="1"/>
  <c r="O363" i="1"/>
  <c r="N363" i="1"/>
  <c r="J363" i="1"/>
  <c r="L363" i="1" s="1"/>
  <c r="I363" i="1"/>
  <c r="H363" i="1"/>
  <c r="F363" i="1"/>
  <c r="W362" i="1"/>
  <c r="S362" i="1"/>
  <c r="Q362" i="1"/>
  <c r="P362" i="1"/>
  <c r="O362" i="1"/>
  <c r="N362" i="1"/>
  <c r="M362" i="1"/>
  <c r="K362" i="1"/>
  <c r="I362" i="1"/>
  <c r="H362" i="1"/>
  <c r="F362" i="1"/>
  <c r="W361" i="1"/>
  <c r="S361" i="1"/>
  <c r="Q361" i="1"/>
  <c r="P361" i="1"/>
  <c r="O361" i="1"/>
  <c r="N361" i="1"/>
  <c r="J361" i="1"/>
  <c r="L361" i="1" s="1"/>
  <c r="H361" i="1"/>
  <c r="F361" i="1"/>
  <c r="I361" i="1" s="1"/>
  <c r="W360" i="1"/>
  <c r="S360" i="1"/>
  <c r="Q360" i="1"/>
  <c r="P360" i="1"/>
  <c r="O360" i="1"/>
  <c r="N360" i="1"/>
  <c r="J360" i="1"/>
  <c r="L360" i="1" s="1"/>
  <c r="I360" i="1"/>
  <c r="H360" i="1"/>
  <c r="F360" i="1"/>
  <c r="W359" i="1"/>
  <c r="S359" i="1"/>
  <c r="Q359" i="1"/>
  <c r="P359" i="1"/>
  <c r="O359" i="1"/>
  <c r="N359" i="1"/>
  <c r="J359" i="1"/>
  <c r="L359" i="1" s="1"/>
  <c r="I359" i="1"/>
  <c r="H359" i="1"/>
  <c r="F359" i="1"/>
  <c r="W358" i="1"/>
  <c r="S358" i="1"/>
  <c r="Q358" i="1"/>
  <c r="P358" i="1"/>
  <c r="O358" i="1"/>
  <c r="N358" i="1"/>
  <c r="M358" i="1"/>
  <c r="K358" i="1"/>
  <c r="H358" i="1"/>
  <c r="F358" i="1"/>
  <c r="I358" i="1" s="1"/>
  <c r="W357" i="1"/>
  <c r="S357" i="1"/>
  <c r="Q357" i="1"/>
  <c r="P357" i="1"/>
  <c r="O357" i="1"/>
  <c r="N357" i="1"/>
  <c r="K357" i="1"/>
  <c r="M357" i="1" s="1"/>
  <c r="H357" i="1"/>
  <c r="F357" i="1"/>
  <c r="I357" i="1" s="1"/>
  <c r="W356" i="1"/>
  <c r="R356" i="1"/>
  <c r="S356" i="1" s="1"/>
  <c r="Q356" i="1"/>
  <c r="P356" i="1"/>
  <c r="O356" i="1"/>
  <c r="N356" i="1"/>
  <c r="J356" i="1"/>
  <c r="L356" i="1" s="1"/>
  <c r="H356" i="1"/>
  <c r="F356" i="1"/>
  <c r="I356" i="1" s="1"/>
  <c r="W355" i="1"/>
  <c r="S355" i="1"/>
  <c r="Q355" i="1"/>
  <c r="P355" i="1"/>
  <c r="O355" i="1"/>
  <c r="N355" i="1"/>
  <c r="K355" i="1"/>
  <c r="M355" i="1" s="1"/>
  <c r="I355" i="1"/>
  <c r="H355" i="1"/>
  <c r="F355" i="1"/>
  <c r="W354" i="1"/>
  <c r="S354" i="1"/>
  <c r="Q354" i="1"/>
  <c r="P354" i="1"/>
  <c r="O354" i="1"/>
  <c r="N354" i="1"/>
  <c r="K354" i="1"/>
  <c r="M354" i="1" s="1"/>
  <c r="I354" i="1"/>
  <c r="H354" i="1"/>
  <c r="F354" i="1"/>
  <c r="W353" i="1"/>
  <c r="S353" i="1"/>
  <c r="Q353" i="1"/>
  <c r="P353" i="1"/>
  <c r="O353" i="1"/>
  <c r="N353" i="1"/>
  <c r="J353" i="1"/>
  <c r="L353" i="1" s="1"/>
  <c r="H353" i="1"/>
  <c r="F353" i="1"/>
  <c r="I353" i="1" s="1"/>
  <c r="W352" i="1"/>
  <c r="S352" i="1"/>
  <c r="Q352" i="1"/>
  <c r="P352" i="1"/>
  <c r="O352" i="1"/>
  <c r="N352" i="1"/>
  <c r="M352" i="1"/>
  <c r="K352" i="1"/>
  <c r="H352" i="1"/>
  <c r="F352" i="1"/>
  <c r="I352" i="1" s="1"/>
  <c r="W351" i="1"/>
  <c r="S351" i="1"/>
  <c r="Q351" i="1"/>
  <c r="P351" i="1"/>
  <c r="O351" i="1"/>
  <c r="N351" i="1"/>
  <c r="M351" i="1"/>
  <c r="K351" i="1"/>
  <c r="I351" i="1"/>
  <c r="H351" i="1"/>
  <c r="F351" i="1"/>
  <c r="W350" i="1"/>
  <c r="S350" i="1"/>
  <c r="Q350" i="1"/>
  <c r="P350" i="1"/>
  <c r="O350" i="1"/>
  <c r="N350" i="1"/>
  <c r="K350" i="1"/>
  <c r="M350" i="1" s="1"/>
  <c r="I350" i="1"/>
  <c r="H350" i="1"/>
  <c r="F350" i="1"/>
  <c r="W349" i="1"/>
  <c r="S349" i="1"/>
  <c r="Q349" i="1"/>
  <c r="P349" i="1"/>
  <c r="O349" i="1"/>
  <c r="N349" i="1"/>
  <c r="L349" i="1"/>
  <c r="J349" i="1"/>
  <c r="I349" i="1"/>
  <c r="H349" i="1"/>
  <c r="F349" i="1"/>
  <c r="W348" i="1"/>
  <c r="S348" i="1"/>
  <c r="Q348" i="1"/>
  <c r="P348" i="1"/>
  <c r="O348" i="1"/>
  <c r="N348" i="1"/>
  <c r="K348" i="1"/>
  <c r="M348" i="1" s="1"/>
  <c r="H348" i="1"/>
  <c r="F348" i="1"/>
  <c r="I348" i="1" s="1"/>
  <c r="W347" i="1"/>
  <c r="S347" i="1"/>
  <c r="Q347" i="1"/>
  <c r="P347" i="1"/>
  <c r="O347" i="1"/>
  <c r="N347" i="1"/>
  <c r="J347" i="1"/>
  <c r="L347" i="1" s="1"/>
  <c r="I347" i="1"/>
  <c r="H347" i="1"/>
  <c r="F347" i="1"/>
  <c r="W346" i="1"/>
  <c r="S346" i="1"/>
  <c r="Q346" i="1"/>
  <c r="P346" i="1"/>
  <c r="O346" i="1"/>
  <c r="N346" i="1"/>
  <c r="J346" i="1"/>
  <c r="L346" i="1" s="1"/>
  <c r="I346" i="1"/>
  <c r="H346" i="1"/>
  <c r="F346" i="1"/>
  <c r="W345" i="1"/>
  <c r="S345" i="1"/>
  <c r="Q345" i="1"/>
  <c r="P345" i="1"/>
  <c r="O345" i="1"/>
  <c r="N345" i="1"/>
  <c r="L345" i="1"/>
  <c r="J345" i="1"/>
  <c r="H345" i="1"/>
  <c r="F345" i="1"/>
  <c r="I345" i="1" s="1"/>
  <c r="W344" i="1"/>
  <c r="S344" i="1"/>
  <c r="Q344" i="1"/>
  <c r="P344" i="1"/>
  <c r="O344" i="1"/>
  <c r="N344" i="1"/>
  <c r="J344" i="1"/>
  <c r="L344" i="1" s="1"/>
  <c r="H344" i="1"/>
  <c r="F344" i="1"/>
  <c r="I344" i="1" s="1"/>
  <c r="W343" i="1"/>
  <c r="S343" i="1"/>
  <c r="Q343" i="1"/>
  <c r="P343" i="1"/>
  <c r="O343" i="1"/>
  <c r="N343" i="1"/>
  <c r="M343" i="1"/>
  <c r="K343" i="1"/>
  <c r="I343" i="1"/>
  <c r="H343" i="1"/>
  <c r="F343" i="1"/>
  <c r="W342" i="1"/>
  <c r="S342" i="1"/>
  <c r="Q342" i="1"/>
  <c r="P342" i="1"/>
  <c r="O342" i="1"/>
  <c r="N342" i="1"/>
  <c r="L342" i="1"/>
  <c r="J342" i="1"/>
  <c r="I342" i="1"/>
  <c r="H342" i="1"/>
  <c r="F342" i="1"/>
  <c r="W341" i="1"/>
  <c r="S341" i="1"/>
  <c r="Q341" i="1"/>
  <c r="P341" i="1"/>
  <c r="O341" i="1"/>
  <c r="N341" i="1"/>
  <c r="M341" i="1"/>
  <c r="K341" i="1"/>
  <c r="I341" i="1"/>
  <c r="H341" i="1"/>
  <c r="F341" i="1"/>
  <c r="W340" i="1"/>
  <c r="S340" i="1"/>
  <c r="Q340" i="1"/>
  <c r="P340" i="1"/>
  <c r="O340" i="1"/>
  <c r="N340" i="1"/>
  <c r="L340" i="1"/>
  <c r="J340" i="1"/>
  <c r="H340" i="1"/>
  <c r="F340" i="1"/>
  <c r="I340" i="1" s="1"/>
  <c r="W339" i="1"/>
  <c r="S339" i="1"/>
  <c r="P339" i="1"/>
  <c r="O339" i="1"/>
  <c r="G339" i="1"/>
  <c r="Q339" i="1" s="1"/>
  <c r="E339" i="1"/>
  <c r="W338" i="1"/>
  <c r="S338" i="1"/>
  <c r="Q338" i="1"/>
  <c r="P338" i="1"/>
  <c r="O338" i="1"/>
  <c r="N338" i="1"/>
  <c r="M338" i="1"/>
  <c r="K338" i="1"/>
  <c r="H338" i="1"/>
  <c r="F338" i="1"/>
  <c r="I338" i="1" s="1"/>
  <c r="W337" i="1"/>
  <c r="S337" i="1"/>
  <c r="Q337" i="1"/>
  <c r="P337" i="1"/>
  <c r="O337" i="1"/>
  <c r="N337" i="1"/>
  <c r="K337" i="1"/>
  <c r="M337" i="1" s="1"/>
  <c r="H337" i="1"/>
  <c r="F337" i="1"/>
  <c r="I337" i="1" s="1"/>
  <c r="W336" i="1"/>
  <c r="S336" i="1"/>
  <c r="Q336" i="1"/>
  <c r="P336" i="1"/>
  <c r="O336" i="1"/>
  <c r="N336" i="1"/>
  <c r="L336" i="1"/>
  <c r="J336" i="1"/>
  <c r="I336" i="1"/>
  <c r="H336" i="1"/>
  <c r="F336" i="1"/>
  <c r="W335" i="1"/>
  <c r="S335" i="1"/>
  <c r="Q335" i="1"/>
  <c r="P335" i="1"/>
  <c r="O335" i="1"/>
  <c r="N335" i="1"/>
  <c r="L335" i="1"/>
  <c r="J335" i="1"/>
  <c r="H335" i="1"/>
  <c r="F335" i="1"/>
  <c r="I335" i="1" s="1"/>
  <c r="W334" i="1"/>
  <c r="S334" i="1"/>
  <c r="Q334" i="1"/>
  <c r="P334" i="1"/>
  <c r="O334" i="1"/>
  <c r="N334" i="1"/>
  <c r="K334" i="1"/>
  <c r="M334" i="1" s="1"/>
  <c r="I334" i="1"/>
  <c r="H334" i="1"/>
  <c r="F334" i="1"/>
  <c r="W333" i="1"/>
  <c r="S333" i="1"/>
  <c r="Q333" i="1"/>
  <c r="P333" i="1"/>
  <c r="O333" i="1"/>
  <c r="N333" i="1"/>
  <c r="M333" i="1"/>
  <c r="K333" i="1"/>
  <c r="I333" i="1"/>
  <c r="H333" i="1"/>
  <c r="F333" i="1"/>
  <c r="W332" i="1"/>
  <c r="S332" i="1"/>
  <c r="Q332" i="1"/>
  <c r="P332" i="1"/>
  <c r="O332" i="1"/>
  <c r="N332" i="1"/>
  <c r="J332" i="1"/>
  <c r="L332" i="1" s="1"/>
  <c r="H332" i="1"/>
  <c r="F332" i="1"/>
  <c r="I332" i="1" s="1"/>
  <c r="W331" i="1"/>
  <c r="S331" i="1"/>
  <c r="R331" i="1"/>
  <c r="Q331" i="1" s="1"/>
  <c r="O331" i="1"/>
  <c r="N331" i="1"/>
  <c r="K331" i="1"/>
  <c r="M331" i="1" s="1"/>
  <c r="I331" i="1"/>
  <c r="H331" i="1"/>
  <c r="F331" i="1"/>
  <c r="W330" i="1"/>
  <c r="S330" i="1"/>
  <c r="Q330" i="1"/>
  <c r="P330" i="1"/>
  <c r="O330" i="1"/>
  <c r="N330" i="1"/>
  <c r="M330" i="1"/>
  <c r="K330" i="1"/>
  <c r="H330" i="1"/>
  <c r="F330" i="1"/>
  <c r="I330" i="1" s="1"/>
  <c r="W329" i="1"/>
  <c r="S329" i="1"/>
  <c r="Q329" i="1"/>
  <c r="P329" i="1"/>
  <c r="O329" i="1"/>
  <c r="N329" i="1"/>
  <c r="K329" i="1"/>
  <c r="M329" i="1" s="1"/>
  <c r="H329" i="1"/>
  <c r="F329" i="1"/>
  <c r="I329" i="1" s="1"/>
  <c r="W328" i="1"/>
  <c r="S328" i="1"/>
  <c r="Q328" i="1"/>
  <c r="P328" i="1"/>
  <c r="O328" i="1"/>
  <c r="N328" i="1"/>
  <c r="L328" i="1"/>
  <c r="J328" i="1"/>
  <c r="I328" i="1"/>
  <c r="H328" i="1"/>
  <c r="F328" i="1"/>
  <c r="W327" i="1"/>
  <c r="S327" i="1"/>
  <c r="Q327" i="1"/>
  <c r="P327" i="1"/>
  <c r="O327" i="1"/>
  <c r="N327" i="1"/>
  <c r="L327" i="1"/>
  <c r="J327" i="1"/>
  <c r="I327" i="1"/>
  <c r="H327" i="1"/>
  <c r="F327" i="1"/>
  <c r="W326" i="1"/>
  <c r="S326" i="1"/>
  <c r="Q326" i="1"/>
  <c r="P326" i="1"/>
  <c r="O326" i="1"/>
  <c r="N326" i="1"/>
  <c r="M326" i="1"/>
  <c r="K326" i="1"/>
  <c r="I326" i="1"/>
  <c r="H326" i="1"/>
  <c r="F326" i="1"/>
  <c r="W325" i="1"/>
  <c r="S325" i="1"/>
  <c r="Q325" i="1"/>
  <c r="P325" i="1"/>
  <c r="O325" i="1"/>
  <c r="N325" i="1"/>
  <c r="L325" i="1"/>
  <c r="J325" i="1"/>
  <c r="H325" i="1"/>
  <c r="F325" i="1"/>
  <c r="I325" i="1" s="1"/>
  <c r="W324" i="1"/>
  <c r="S324" i="1"/>
  <c r="Q324" i="1"/>
  <c r="P324" i="1"/>
  <c r="O324" i="1"/>
  <c r="N324" i="1"/>
  <c r="J324" i="1"/>
  <c r="L324" i="1" s="1"/>
  <c r="H324" i="1"/>
  <c r="F324" i="1"/>
  <c r="I324" i="1" s="1"/>
  <c r="W323" i="1"/>
  <c r="S323" i="1"/>
  <c r="Q323" i="1"/>
  <c r="P323" i="1"/>
  <c r="O323" i="1"/>
  <c r="N323" i="1"/>
  <c r="L323" i="1"/>
  <c r="J323" i="1"/>
  <c r="I323" i="1"/>
  <c r="H323" i="1"/>
  <c r="F323" i="1"/>
  <c r="W322" i="1"/>
  <c r="S322" i="1"/>
  <c r="Q322" i="1"/>
  <c r="P322" i="1"/>
  <c r="O322" i="1"/>
  <c r="H322" i="1"/>
  <c r="G322" i="1"/>
  <c r="N322" i="1" s="1"/>
  <c r="W321" i="1"/>
  <c r="S321" i="1"/>
  <c r="Q321" i="1"/>
  <c r="P321" i="1"/>
  <c r="O321" i="1"/>
  <c r="N321" i="1"/>
  <c r="L321" i="1"/>
  <c r="J321" i="1"/>
  <c r="I321" i="1"/>
  <c r="H321" i="1"/>
  <c r="F321" i="1"/>
  <c r="W320" i="1"/>
  <c r="S320" i="1"/>
  <c r="Q320" i="1"/>
  <c r="P320" i="1"/>
  <c r="O320" i="1"/>
  <c r="N320" i="1"/>
  <c r="J320" i="1"/>
  <c r="L320" i="1" s="1"/>
  <c r="H320" i="1"/>
  <c r="F320" i="1"/>
  <c r="I320" i="1" s="1"/>
  <c r="W319" i="1"/>
  <c r="S319" i="1"/>
  <c r="Q319" i="1"/>
  <c r="P319" i="1"/>
  <c r="O319" i="1"/>
  <c r="N319" i="1"/>
  <c r="J319" i="1"/>
  <c r="L319" i="1" s="1"/>
  <c r="I319" i="1"/>
  <c r="H319" i="1"/>
  <c r="F319" i="1"/>
  <c r="W318" i="1"/>
  <c r="S318" i="1"/>
  <c r="Q318" i="1"/>
  <c r="P318" i="1"/>
  <c r="O318" i="1"/>
  <c r="N318" i="1"/>
  <c r="J318" i="1"/>
  <c r="L318" i="1" s="1"/>
  <c r="I318" i="1"/>
  <c r="H318" i="1"/>
  <c r="F318" i="1"/>
  <c r="W317" i="1"/>
  <c r="S317" i="1"/>
  <c r="Q317" i="1"/>
  <c r="P317" i="1"/>
  <c r="O317" i="1"/>
  <c r="N317" i="1"/>
  <c r="M317" i="1"/>
  <c r="K317" i="1"/>
  <c r="H317" i="1"/>
  <c r="F317" i="1"/>
  <c r="I317" i="1" s="1"/>
  <c r="W316" i="1"/>
  <c r="S316" i="1"/>
  <c r="Q316" i="1"/>
  <c r="P316" i="1"/>
  <c r="O316" i="1"/>
  <c r="N316" i="1"/>
  <c r="J316" i="1"/>
  <c r="L316" i="1" s="1"/>
  <c r="H316" i="1"/>
  <c r="F316" i="1"/>
  <c r="I316" i="1" s="1"/>
  <c r="W315" i="1"/>
  <c r="S315" i="1"/>
  <c r="Q315" i="1"/>
  <c r="P315" i="1"/>
  <c r="O315" i="1"/>
  <c r="N315" i="1"/>
  <c r="L315" i="1"/>
  <c r="J315" i="1"/>
  <c r="I315" i="1"/>
  <c r="H315" i="1"/>
  <c r="F315" i="1"/>
  <c r="W314" i="1"/>
  <c r="S314" i="1"/>
  <c r="Q314" i="1"/>
  <c r="P314" i="1"/>
  <c r="O314" i="1"/>
  <c r="N314" i="1"/>
  <c r="L314" i="1"/>
  <c r="J314" i="1"/>
  <c r="I314" i="1"/>
  <c r="H314" i="1"/>
  <c r="F314" i="1"/>
  <c r="W313" i="1"/>
  <c r="S313" i="1"/>
  <c r="Q313" i="1"/>
  <c r="P313" i="1"/>
  <c r="O313" i="1"/>
  <c r="N313" i="1"/>
  <c r="L313" i="1"/>
  <c r="J313" i="1"/>
  <c r="I313" i="1"/>
  <c r="H313" i="1"/>
  <c r="F313" i="1"/>
  <c r="W312" i="1"/>
  <c r="S312" i="1"/>
  <c r="Q312" i="1"/>
  <c r="P312" i="1"/>
  <c r="O312" i="1"/>
  <c r="N312" i="1"/>
  <c r="M312" i="1"/>
  <c r="K312" i="1"/>
  <c r="H312" i="1"/>
  <c r="F312" i="1"/>
  <c r="I312" i="1" s="1"/>
  <c r="W311" i="1"/>
  <c r="S311" i="1"/>
  <c r="Q311" i="1"/>
  <c r="P311" i="1"/>
  <c r="O311" i="1"/>
  <c r="N311" i="1"/>
  <c r="K311" i="1"/>
  <c r="M311" i="1" s="1"/>
  <c r="H311" i="1"/>
  <c r="F311" i="1"/>
  <c r="I311" i="1" s="1"/>
  <c r="W310" i="1"/>
  <c r="S310" i="1"/>
  <c r="Q310" i="1"/>
  <c r="P310" i="1"/>
  <c r="O310" i="1"/>
  <c r="N310" i="1"/>
  <c r="M310" i="1"/>
  <c r="K310" i="1"/>
  <c r="I310" i="1"/>
  <c r="H310" i="1"/>
  <c r="F310" i="1"/>
  <c r="W309" i="1"/>
  <c r="S309" i="1"/>
  <c r="Q309" i="1"/>
  <c r="P309" i="1"/>
  <c r="O309" i="1"/>
  <c r="N309" i="1"/>
  <c r="L309" i="1"/>
  <c r="J309" i="1"/>
  <c r="H309" i="1"/>
  <c r="F309" i="1"/>
  <c r="I309" i="1" s="1"/>
  <c r="W308" i="1"/>
  <c r="S308" i="1"/>
  <c r="Q308" i="1"/>
  <c r="P308" i="1"/>
  <c r="O308" i="1"/>
  <c r="N308" i="1"/>
  <c r="J308" i="1"/>
  <c r="L308" i="1" s="1"/>
  <c r="I308" i="1"/>
  <c r="H308" i="1"/>
  <c r="F308" i="1"/>
  <c r="W307" i="1"/>
  <c r="S307" i="1"/>
  <c r="Q307" i="1"/>
  <c r="P307" i="1"/>
  <c r="O307" i="1"/>
  <c r="N307" i="1"/>
  <c r="M307" i="1"/>
  <c r="K307" i="1"/>
  <c r="I307" i="1"/>
  <c r="H307" i="1"/>
  <c r="F307" i="1"/>
  <c r="W306" i="1"/>
  <c r="S306" i="1"/>
  <c r="Q306" i="1"/>
  <c r="P306" i="1"/>
  <c r="O306" i="1"/>
  <c r="N306" i="1"/>
  <c r="L306" i="1"/>
  <c r="J306" i="1"/>
  <c r="H306" i="1"/>
  <c r="F306" i="1"/>
  <c r="I306" i="1" s="1"/>
  <c r="W305" i="1"/>
  <c r="S305" i="1"/>
  <c r="P305" i="1"/>
  <c r="O305" i="1"/>
  <c r="G305" i="1"/>
  <c r="Q305" i="1" s="1"/>
  <c r="W304" i="1"/>
  <c r="S304" i="1"/>
  <c r="Q304" i="1"/>
  <c r="P304" i="1"/>
  <c r="O304" i="1"/>
  <c r="N304" i="1"/>
  <c r="M304" i="1"/>
  <c r="K304" i="1"/>
  <c r="H304" i="1"/>
  <c r="F304" i="1"/>
  <c r="I304" i="1" s="1"/>
  <c r="W303" i="1"/>
  <c r="S303" i="1"/>
  <c r="Q303" i="1"/>
  <c r="P303" i="1"/>
  <c r="O303" i="1"/>
  <c r="N303" i="1"/>
  <c r="J303" i="1"/>
  <c r="L303" i="1" s="1"/>
  <c r="H303" i="1"/>
  <c r="F303" i="1"/>
  <c r="I303" i="1" s="1"/>
  <c r="W302" i="1"/>
  <c r="S302" i="1"/>
  <c r="Q302" i="1"/>
  <c r="P302" i="1"/>
  <c r="O302" i="1"/>
  <c r="N302" i="1"/>
  <c r="L302" i="1"/>
  <c r="J302" i="1"/>
  <c r="I302" i="1"/>
  <c r="H302" i="1"/>
  <c r="F302" i="1"/>
  <c r="W301" i="1"/>
  <c r="S301" i="1"/>
  <c r="Q301" i="1"/>
  <c r="P301" i="1"/>
  <c r="O301" i="1"/>
  <c r="N301" i="1"/>
  <c r="L301" i="1"/>
  <c r="J301" i="1"/>
  <c r="I301" i="1"/>
  <c r="H301" i="1"/>
  <c r="F301" i="1"/>
  <c r="W300" i="1"/>
  <c r="S300" i="1"/>
  <c r="Q300" i="1"/>
  <c r="P300" i="1"/>
  <c r="O300" i="1"/>
  <c r="N300" i="1"/>
  <c r="L300" i="1"/>
  <c r="J300" i="1"/>
  <c r="I300" i="1"/>
  <c r="H300" i="1"/>
  <c r="F300" i="1"/>
  <c r="W299" i="1"/>
  <c r="S299" i="1"/>
  <c r="Q299" i="1"/>
  <c r="P299" i="1"/>
  <c r="O299" i="1"/>
  <c r="N299" i="1"/>
  <c r="L299" i="1"/>
  <c r="J299" i="1"/>
  <c r="H299" i="1"/>
  <c r="F299" i="1"/>
  <c r="I299" i="1" s="1"/>
  <c r="W298" i="1"/>
  <c r="S298" i="1"/>
  <c r="P298" i="1"/>
  <c r="O298" i="1"/>
  <c r="I298" i="1"/>
  <c r="G298" i="1"/>
  <c r="Q298" i="1" s="1"/>
  <c r="W297" i="1"/>
  <c r="S297" i="1"/>
  <c r="Q297" i="1"/>
  <c r="P297" i="1"/>
  <c r="O297" i="1"/>
  <c r="N297" i="1"/>
  <c r="M297" i="1"/>
  <c r="K297" i="1"/>
  <c r="I297" i="1"/>
  <c r="H297" i="1"/>
  <c r="F297" i="1"/>
  <c r="W296" i="1"/>
  <c r="S296" i="1"/>
  <c r="Q296" i="1"/>
  <c r="P296" i="1"/>
  <c r="O296" i="1"/>
  <c r="N296" i="1"/>
  <c r="L296" i="1"/>
  <c r="J296" i="1"/>
  <c r="H296" i="1"/>
  <c r="F296" i="1"/>
  <c r="I296" i="1" s="1"/>
  <c r="W295" i="1"/>
  <c r="S295" i="1"/>
  <c r="Q295" i="1"/>
  <c r="P295" i="1"/>
  <c r="O295" i="1"/>
  <c r="N295" i="1"/>
  <c r="K295" i="1"/>
  <c r="M295" i="1" s="1"/>
  <c r="I295" i="1"/>
  <c r="H295" i="1"/>
  <c r="F295" i="1"/>
  <c r="W294" i="1"/>
  <c r="S294" i="1"/>
  <c r="Q294" i="1"/>
  <c r="P294" i="1"/>
  <c r="O294" i="1"/>
  <c r="N294" i="1"/>
  <c r="L294" i="1"/>
  <c r="J294" i="1"/>
  <c r="I294" i="1"/>
  <c r="H294" i="1"/>
  <c r="F294" i="1"/>
  <c r="W293" i="1"/>
  <c r="S293" i="1"/>
  <c r="Q293" i="1"/>
  <c r="P293" i="1"/>
  <c r="O293" i="1"/>
  <c r="N293" i="1"/>
  <c r="L293" i="1"/>
  <c r="J293" i="1"/>
  <c r="H293" i="1"/>
  <c r="F293" i="1"/>
  <c r="I293" i="1" s="1"/>
  <c r="W292" i="1"/>
  <c r="S292" i="1"/>
  <c r="Q292" i="1"/>
  <c r="P292" i="1"/>
  <c r="O292" i="1"/>
  <c r="N292" i="1"/>
  <c r="L292" i="1"/>
  <c r="J292" i="1"/>
  <c r="H292" i="1"/>
  <c r="F292" i="1"/>
  <c r="I292" i="1" s="1"/>
  <c r="W291" i="1"/>
  <c r="S291" i="1"/>
  <c r="Q291" i="1"/>
  <c r="P291" i="1"/>
  <c r="O291" i="1"/>
  <c r="N291" i="1"/>
  <c r="K291" i="1"/>
  <c r="M291" i="1" s="1"/>
  <c r="H291" i="1"/>
  <c r="F291" i="1"/>
  <c r="I291" i="1" s="1"/>
  <c r="W290" i="1"/>
  <c r="S290" i="1"/>
  <c r="Q290" i="1"/>
  <c r="P290" i="1"/>
  <c r="O290" i="1"/>
  <c r="N290" i="1"/>
  <c r="K290" i="1"/>
  <c r="M290" i="1" s="1"/>
  <c r="I290" i="1"/>
  <c r="H290" i="1"/>
  <c r="F290" i="1"/>
  <c r="W289" i="1"/>
  <c r="S289" i="1"/>
  <c r="Q289" i="1"/>
  <c r="P289" i="1"/>
  <c r="O289" i="1"/>
  <c r="N289" i="1"/>
  <c r="J289" i="1"/>
  <c r="L289" i="1" s="1"/>
  <c r="I289" i="1"/>
  <c r="H289" i="1"/>
  <c r="F289" i="1"/>
  <c r="W288" i="1"/>
  <c r="S288" i="1"/>
  <c r="Q288" i="1"/>
  <c r="P288" i="1"/>
  <c r="O288" i="1"/>
  <c r="N288" i="1"/>
  <c r="K288" i="1"/>
  <c r="M288" i="1" s="1"/>
  <c r="H288" i="1"/>
  <c r="F288" i="1"/>
  <c r="I288" i="1" s="1"/>
  <c r="W287" i="1"/>
  <c r="S287" i="1"/>
  <c r="Q287" i="1"/>
  <c r="P287" i="1"/>
  <c r="O287" i="1"/>
  <c r="N287" i="1"/>
  <c r="M287" i="1"/>
  <c r="K287" i="1"/>
  <c r="H287" i="1"/>
  <c r="F287" i="1"/>
  <c r="I287" i="1" s="1"/>
  <c r="W286" i="1"/>
  <c r="S286" i="1"/>
  <c r="Q286" i="1"/>
  <c r="P286" i="1"/>
  <c r="O286" i="1"/>
  <c r="N286" i="1"/>
  <c r="L286" i="1"/>
  <c r="J286" i="1"/>
  <c r="H286" i="1"/>
  <c r="F286" i="1"/>
  <c r="I286" i="1" s="1"/>
  <c r="W285" i="1"/>
  <c r="S285" i="1"/>
  <c r="Q285" i="1"/>
  <c r="P285" i="1"/>
  <c r="O285" i="1"/>
  <c r="N285" i="1"/>
  <c r="J285" i="1"/>
  <c r="L285" i="1" s="1"/>
  <c r="I285" i="1"/>
  <c r="H285" i="1"/>
  <c r="F285" i="1"/>
  <c r="W284" i="1"/>
  <c r="S284" i="1"/>
  <c r="Q284" i="1"/>
  <c r="P284" i="1"/>
  <c r="O284" i="1"/>
  <c r="N284" i="1"/>
  <c r="M284" i="1"/>
  <c r="K284" i="1"/>
  <c r="I284" i="1"/>
  <c r="H284" i="1"/>
  <c r="F284" i="1"/>
  <c r="W283" i="1"/>
  <c r="S283" i="1"/>
  <c r="Q283" i="1"/>
  <c r="P283" i="1"/>
  <c r="O283" i="1"/>
  <c r="N283" i="1"/>
  <c r="J283" i="1"/>
  <c r="L283" i="1" s="1"/>
  <c r="H283" i="1"/>
  <c r="F283" i="1"/>
  <c r="I283" i="1" s="1"/>
  <c r="W282" i="1"/>
  <c r="S282" i="1"/>
  <c r="Q282" i="1"/>
  <c r="P282" i="1"/>
  <c r="O282" i="1"/>
  <c r="N282" i="1"/>
  <c r="J282" i="1"/>
  <c r="L282" i="1" s="1"/>
  <c r="I282" i="1"/>
  <c r="H282" i="1"/>
  <c r="F282" i="1"/>
  <c r="W281" i="1"/>
  <c r="S281" i="1"/>
  <c r="Q281" i="1"/>
  <c r="P281" i="1"/>
  <c r="O281" i="1"/>
  <c r="N281" i="1"/>
  <c r="J281" i="1"/>
  <c r="L281" i="1" s="1"/>
  <c r="I281" i="1"/>
  <c r="H281" i="1"/>
  <c r="F281" i="1"/>
  <c r="W280" i="1"/>
  <c r="S280" i="1"/>
  <c r="Q280" i="1"/>
  <c r="P280" i="1"/>
  <c r="O280" i="1"/>
  <c r="N280" i="1"/>
  <c r="M280" i="1"/>
  <c r="K280" i="1"/>
  <c r="H280" i="1"/>
  <c r="F280" i="1"/>
  <c r="I280" i="1" s="1"/>
  <c r="W279" i="1"/>
  <c r="S279" i="1"/>
  <c r="Q279" i="1"/>
  <c r="P279" i="1"/>
  <c r="O279" i="1"/>
  <c r="N279" i="1"/>
  <c r="J279" i="1"/>
  <c r="L279" i="1" s="1"/>
  <c r="H279" i="1"/>
  <c r="F279" i="1"/>
  <c r="I279" i="1" s="1"/>
  <c r="W278" i="1"/>
  <c r="S278" i="1"/>
  <c r="Q278" i="1"/>
  <c r="P278" i="1"/>
  <c r="O278" i="1"/>
  <c r="N278" i="1"/>
  <c r="L278" i="1"/>
  <c r="J278" i="1"/>
  <c r="I278" i="1"/>
  <c r="H278" i="1"/>
  <c r="F278" i="1"/>
  <c r="W277" i="1"/>
  <c r="S277" i="1"/>
  <c r="Q277" i="1"/>
  <c r="P277" i="1"/>
  <c r="O277" i="1"/>
  <c r="N277" i="1"/>
  <c r="J277" i="1"/>
  <c r="L277" i="1" s="1"/>
  <c r="I277" i="1"/>
  <c r="H277" i="1"/>
  <c r="F277" i="1"/>
  <c r="W276" i="1"/>
  <c r="R276" i="1"/>
  <c r="S276" i="1" s="1"/>
  <c r="O276" i="1"/>
  <c r="N276" i="1"/>
  <c r="K276" i="1"/>
  <c r="M276" i="1" s="1"/>
  <c r="I276" i="1"/>
  <c r="H276" i="1"/>
  <c r="F276" i="1"/>
  <c r="W275" i="1"/>
  <c r="S275" i="1"/>
  <c r="Q275" i="1"/>
  <c r="P275" i="1"/>
  <c r="O275" i="1"/>
  <c r="N275" i="1"/>
  <c r="J275" i="1"/>
  <c r="L275" i="1" s="1"/>
  <c r="H275" i="1"/>
  <c r="F275" i="1"/>
  <c r="I275" i="1" s="1"/>
  <c r="W274" i="1"/>
  <c r="S274" i="1"/>
  <c r="Q274" i="1"/>
  <c r="P274" i="1"/>
  <c r="O274" i="1"/>
  <c r="N274" i="1"/>
  <c r="M274" i="1"/>
  <c r="K274" i="1"/>
  <c r="H274" i="1"/>
  <c r="F274" i="1"/>
  <c r="I274" i="1" s="1"/>
  <c r="W273" i="1"/>
  <c r="S273" i="1"/>
  <c r="Q273" i="1"/>
  <c r="P273" i="1"/>
  <c r="O273" i="1"/>
  <c r="N273" i="1"/>
  <c r="M273" i="1"/>
  <c r="K273" i="1"/>
  <c r="H273" i="1"/>
  <c r="F273" i="1"/>
  <c r="I273" i="1" s="1"/>
  <c r="W272" i="1"/>
  <c r="S272" i="1"/>
  <c r="Q272" i="1"/>
  <c r="P272" i="1"/>
  <c r="O272" i="1"/>
  <c r="N272" i="1"/>
  <c r="J272" i="1"/>
  <c r="L272" i="1" s="1"/>
  <c r="I272" i="1"/>
  <c r="H272" i="1"/>
  <c r="F272" i="1"/>
  <c r="W271" i="1"/>
  <c r="S271" i="1"/>
  <c r="Q271" i="1"/>
  <c r="P271" i="1"/>
  <c r="O271" i="1"/>
  <c r="N271" i="1"/>
  <c r="L271" i="1"/>
  <c r="J271" i="1"/>
  <c r="I271" i="1"/>
  <c r="H271" i="1"/>
  <c r="F271" i="1"/>
  <c r="W270" i="1"/>
  <c r="S270" i="1"/>
  <c r="Q270" i="1"/>
  <c r="P270" i="1"/>
  <c r="O270" i="1"/>
  <c r="N270" i="1"/>
  <c r="J270" i="1"/>
  <c r="L270" i="1" s="1"/>
  <c r="H270" i="1"/>
  <c r="F270" i="1"/>
  <c r="I270" i="1" s="1"/>
  <c r="W269" i="1"/>
  <c r="S269" i="1"/>
  <c r="Q269" i="1"/>
  <c r="P269" i="1"/>
  <c r="O269" i="1"/>
  <c r="N269" i="1"/>
  <c r="K269" i="1"/>
  <c r="M269" i="1" s="1"/>
  <c r="I269" i="1"/>
  <c r="H269" i="1"/>
  <c r="F269" i="1"/>
  <c r="W268" i="1"/>
  <c r="S268" i="1"/>
  <c r="Q268" i="1"/>
  <c r="P268" i="1"/>
  <c r="O268" i="1"/>
  <c r="N268" i="1"/>
  <c r="K268" i="1"/>
  <c r="M268" i="1" s="1"/>
  <c r="I268" i="1"/>
  <c r="H268" i="1"/>
  <c r="F268" i="1"/>
  <c r="W267" i="1"/>
  <c r="S267" i="1"/>
  <c r="Q267" i="1"/>
  <c r="P267" i="1"/>
  <c r="O267" i="1"/>
  <c r="N267" i="1"/>
  <c r="L267" i="1"/>
  <c r="J267" i="1"/>
  <c r="H267" i="1"/>
  <c r="F267" i="1"/>
  <c r="E267" i="1"/>
  <c r="I267" i="1" s="1"/>
  <c r="W266" i="1"/>
  <c r="S266" i="1"/>
  <c r="Q266" i="1"/>
  <c r="P266" i="1"/>
  <c r="O266" i="1"/>
  <c r="N266" i="1"/>
  <c r="M266" i="1"/>
  <c r="K266" i="1"/>
  <c r="H266" i="1"/>
  <c r="F266" i="1"/>
  <c r="I266" i="1" s="1"/>
  <c r="W265" i="1"/>
  <c r="S265" i="1"/>
  <c r="Q265" i="1"/>
  <c r="P265" i="1"/>
  <c r="O265" i="1"/>
  <c r="N265" i="1"/>
  <c r="J265" i="1"/>
  <c r="L265" i="1" s="1"/>
  <c r="H265" i="1"/>
  <c r="F265" i="1"/>
  <c r="I265" i="1" s="1"/>
  <c r="W264" i="1"/>
  <c r="S264" i="1"/>
  <c r="P264" i="1"/>
  <c r="O264" i="1"/>
  <c r="J264" i="1"/>
  <c r="L264" i="1" s="1"/>
  <c r="G264" i="1"/>
  <c r="N264" i="1" s="1"/>
  <c r="W263" i="1"/>
  <c r="S263" i="1"/>
  <c r="Q263" i="1"/>
  <c r="P263" i="1"/>
  <c r="O263" i="1"/>
  <c r="N263" i="1"/>
  <c r="M263" i="1"/>
  <c r="K263" i="1"/>
  <c r="I263" i="1"/>
  <c r="H263" i="1"/>
  <c r="F263" i="1"/>
  <c r="W262" i="1"/>
  <c r="S262" i="1"/>
  <c r="Q262" i="1"/>
  <c r="P262" i="1"/>
  <c r="O262" i="1"/>
  <c r="N262" i="1"/>
  <c r="K262" i="1"/>
  <c r="M262" i="1" s="1"/>
  <c r="I262" i="1"/>
  <c r="H262" i="1"/>
  <c r="F262" i="1"/>
  <c r="W261" i="1"/>
  <c r="S261" i="1"/>
  <c r="Q261" i="1"/>
  <c r="P261" i="1"/>
  <c r="O261" i="1"/>
  <c r="G261" i="1"/>
  <c r="N261" i="1" s="1"/>
  <c r="W260" i="1"/>
  <c r="S260" i="1"/>
  <c r="P260" i="1"/>
  <c r="O260" i="1"/>
  <c r="I260" i="1"/>
  <c r="G260" i="1"/>
  <c r="N260" i="1" s="1"/>
  <c r="W259" i="1"/>
  <c r="S259" i="1"/>
  <c r="Q259" i="1"/>
  <c r="P259" i="1"/>
  <c r="O259" i="1"/>
  <c r="N259" i="1"/>
  <c r="L259" i="1"/>
  <c r="J259" i="1"/>
  <c r="H259" i="1"/>
  <c r="F259" i="1"/>
  <c r="I259" i="1" s="1"/>
  <c r="W258" i="1"/>
  <c r="S258" i="1"/>
  <c r="Q258" i="1"/>
  <c r="P258" i="1"/>
  <c r="O258" i="1"/>
  <c r="N258" i="1"/>
  <c r="L258" i="1"/>
  <c r="J258" i="1"/>
  <c r="H258" i="1"/>
  <c r="E258" i="1"/>
  <c r="W257" i="1"/>
  <c r="S257" i="1"/>
  <c r="Q257" i="1"/>
  <c r="P257" i="1"/>
  <c r="O257" i="1"/>
  <c r="N257" i="1"/>
  <c r="J257" i="1"/>
  <c r="L257" i="1" s="1"/>
  <c r="H257" i="1"/>
  <c r="F257" i="1"/>
  <c r="I257" i="1" s="1"/>
  <c r="W256" i="1"/>
  <c r="S256" i="1"/>
  <c r="Q256" i="1"/>
  <c r="P256" i="1"/>
  <c r="O256" i="1"/>
  <c r="N256" i="1"/>
  <c r="L256" i="1"/>
  <c r="J256" i="1"/>
  <c r="I256" i="1"/>
  <c r="H256" i="1"/>
  <c r="F256" i="1"/>
  <c r="W255" i="1"/>
  <c r="R255" i="1"/>
  <c r="S255" i="1" s="1"/>
  <c r="O255" i="1"/>
  <c r="N255" i="1"/>
  <c r="K255" i="1"/>
  <c r="M255" i="1" s="1"/>
  <c r="I255" i="1"/>
  <c r="H255" i="1"/>
  <c r="F255" i="1"/>
  <c r="W254" i="1"/>
  <c r="S254" i="1"/>
  <c r="Q254" i="1"/>
  <c r="P254" i="1"/>
  <c r="O254" i="1"/>
  <c r="N254" i="1"/>
  <c r="M254" i="1"/>
  <c r="K254" i="1"/>
  <c r="I254" i="1"/>
  <c r="H254" i="1"/>
  <c r="F254" i="1"/>
  <c r="W253" i="1"/>
  <c r="S253" i="1"/>
  <c r="Q253" i="1"/>
  <c r="P253" i="1"/>
  <c r="O253" i="1"/>
  <c r="N253" i="1"/>
  <c r="J253" i="1"/>
  <c r="L253" i="1" s="1"/>
  <c r="H253" i="1"/>
  <c r="F253" i="1"/>
  <c r="I253" i="1" s="1"/>
  <c r="W252" i="1"/>
  <c r="S252" i="1"/>
  <c r="Q252" i="1"/>
  <c r="P252" i="1"/>
  <c r="O252" i="1"/>
  <c r="N252" i="1"/>
  <c r="K252" i="1"/>
  <c r="M252" i="1" s="1"/>
  <c r="I252" i="1"/>
  <c r="H252" i="1"/>
  <c r="F252" i="1"/>
  <c r="W251" i="1"/>
  <c r="S251" i="1"/>
  <c r="Q251" i="1"/>
  <c r="P251" i="1"/>
  <c r="O251" i="1"/>
  <c r="N251" i="1"/>
  <c r="K251" i="1"/>
  <c r="M251" i="1" s="1"/>
  <c r="I251" i="1"/>
  <c r="H251" i="1"/>
  <c r="F251" i="1"/>
  <c r="W250" i="1"/>
  <c r="S250" i="1"/>
  <c r="Q250" i="1"/>
  <c r="P250" i="1"/>
  <c r="O250" i="1"/>
  <c r="N250" i="1"/>
  <c r="M250" i="1"/>
  <c r="K250" i="1"/>
  <c r="H250" i="1"/>
  <c r="F250" i="1"/>
  <c r="I250" i="1" s="1"/>
  <c r="W249" i="1"/>
  <c r="S249" i="1"/>
  <c r="Q249" i="1"/>
  <c r="P249" i="1"/>
  <c r="O249" i="1"/>
  <c r="N249" i="1"/>
  <c r="K249" i="1"/>
  <c r="M249" i="1" s="1"/>
  <c r="H249" i="1"/>
  <c r="F249" i="1"/>
  <c r="I249" i="1" s="1"/>
  <c r="W248" i="1"/>
  <c r="S248" i="1"/>
  <c r="Q248" i="1"/>
  <c r="P248" i="1"/>
  <c r="O248" i="1"/>
  <c r="N248" i="1"/>
  <c r="L248" i="1"/>
  <c r="J248" i="1"/>
  <c r="I248" i="1"/>
  <c r="H248" i="1"/>
  <c r="F248" i="1"/>
  <c r="W247" i="1"/>
  <c r="S247" i="1"/>
  <c r="Q247" i="1"/>
  <c r="P247" i="1"/>
  <c r="O247" i="1"/>
  <c r="N247" i="1"/>
  <c r="K247" i="1"/>
  <c r="M247" i="1" s="1"/>
  <c r="I247" i="1"/>
  <c r="H247" i="1"/>
  <c r="F247" i="1"/>
  <c r="W246" i="1"/>
  <c r="S246" i="1"/>
  <c r="Q246" i="1"/>
  <c r="P246" i="1"/>
  <c r="O246" i="1"/>
  <c r="N246" i="1"/>
  <c r="M246" i="1"/>
  <c r="K246" i="1"/>
  <c r="I246" i="1"/>
  <c r="H246" i="1"/>
  <c r="F246" i="1"/>
  <c r="W245" i="1"/>
  <c r="S245" i="1"/>
  <c r="Q245" i="1"/>
  <c r="P245" i="1"/>
  <c r="O245" i="1"/>
  <c r="N245" i="1"/>
  <c r="L245" i="1"/>
  <c r="J245" i="1"/>
  <c r="H245" i="1"/>
  <c r="F245" i="1"/>
  <c r="I245" i="1" s="1"/>
  <c r="W244" i="1"/>
  <c r="S244" i="1"/>
  <c r="Q244" i="1"/>
  <c r="P244" i="1"/>
  <c r="O244" i="1"/>
  <c r="N244" i="1"/>
  <c r="K244" i="1"/>
  <c r="M244" i="1" s="1"/>
  <c r="H244" i="1"/>
  <c r="F244" i="1"/>
  <c r="I244" i="1" s="1"/>
  <c r="W243" i="1"/>
  <c r="S243" i="1"/>
  <c r="Q243" i="1"/>
  <c r="P243" i="1"/>
  <c r="O243" i="1"/>
  <c r="N243" i="1"/>
  <c r="L243" i="1"/>
  <c r="J243" i="1"/>
  <c r="I243" i="1"/>
  <c r="H243" i="1"/>
  <c r="F243" i="1"/>
  <c r="W242" i="1"/>
  <c r="S242" i="1"/>
  <c r="Q242" i="1"/>
  <c r="P242" i="1"/>
  <c r="O242" i="1"/>
  <c r="N242" i="1"/>
  <c r="L242" i="1"/>
  <c r="J242" i="1"/>
  <c r="H242" i="1"/>
  <c r="F242" i="1"/>
  <c r="I242" i="1" s="1"/>
  <c r="W241" i="1"/>
  <c r="S241" i="1"/>
  <c r="Q241" i="1"/>
  <c r="P241" i="1"/>
  <c r="O241" i="1"/>
  <c r="N241" i="1"/>
  <c r="J241" i="1"/>
  <c r="L241" i="1" s="1"/>
  <c r="I241" i="1"/>
  <c r="H241" i="1"/>
  <c r="F241" i="1"/>
  <c r="W240" i="1"/>
  <c r="R240" i="1"/>
  <c r="S240" i="1" s="1"/>
  <c r="Q240" i="1"/>
  <c r="P240" i="1"/>
  <c r="N240" i="1"/>
  <c r="J240" i="1"/>
  <c r="L240" i="1" s="1"/>
  <c r="H240" i="1"/>
  <c r="F240" i="1"/>
  <c r="E240" i="1"/>
  <c r="O240" i="1" s="1"/>
  <c r="W239" i="1"/>
  <c r="S239" i="1"/>
  <c r="Q239" i="1"/>
  <c r="P239" i="1"/>
  <c r="O239" i="1"/>
  <c r="N239" i="1"/>
  <c r="K239" i="1"/>
  <c r="M239" i="1" s="1"/>
  <c r="I239" i="1"/>
  <c r="H239" i="1"/>
  <c r="F239" i="1"/>
  <c r="W238" i="1"/>
  <c r="S238" i="1"/>
  <c r="Q238" i="1"/>
  <c r="P238" i="1"/>
  <c r="O238" i="1"/>
  <c r="N238" i="1"/>
  <c r="L238" i="1"/>
  <c r="J238" i="1"/>
  <c r="H238" i="1"/>
  <c r="E238" i="1"/>
  <c r="F238" i="1" s="1"/>
  <c r="I238" i="1" s="1"/>
  <c r="W237" i="1"/>
  <c r="S237" i="1"/>
  <c r="Q237" i="1"/>
  <c r="P237" i="1"/>
  <c r="O237" i="1"/>
  <c r="N237" i="1"/>
  <c r="J237" i="1"/>
  <c r="L237" i="1" s="1"/>
  <c r="I237" i="1"/>
  <c r="H237" i="1"/>
  <c r="F237" i="1"/>
  <c r="W236" i="1"/>
  <c r="S236" i="1"/>
  <c r="Q236" i="1"/>
  <c r="P236" i="1"/>
  <c r="O236" i="1"/>
  <c r="N236" i="1"/>
  <c r="K236" i="1"/>
  <c r="M236" i="1" s="1"/>
  <c r="I236" i="1"/>
  <c r="H236" i="1"/>
  <c r="F236" i="1"/>
  <c r="W235" i="1"/>
  <c r="S235" i="1"/>
  <c r="Q235" i="1"/>
  <c r="P235" i="1"/>
  <c r="O235" i="1"/>
  <c r="N235" i="1"/>
  <c r="L235" i="1"/>
  <c r="J235" i="1"/>
  <c r="H235" i="1"/>
  <c r="F235" i="1"/>
  <c r="I235" i="1" s="1"/>
  <c r="W234" i="1"/>
  <c r="S234" i="1"/>
  <c r="Q234" i="1"/>
  <c r="P234" i="1"/>
  <c r="O234" i="1"/>
  <c r="N234" i="1"/>
  <c r="J234" i="1"/>
  <c r="L234" i="1" s="1"/>
  <c r="H234" i="1"/>
  <c r="F234" i="1"/>
  <c r="I234" i="1" s="1"/>
  <c r="W233" i="1"/>
  <c r="S233" i="1"/>
  <c r="Q233" i="1"/>
  <c r="P233" i="1"/>
  <c r="O233" i="1"/>
  <c r="N233" i="1"/>
  <c r="M233" i="1"/>
  <c r="K233" i="1"/>
  <c r="I233" i="1"/>
  <c r="H233" i="1"/>
  <c r="F233" i="1"/>
  <c r="W232" i="1"/>
  <c r="S232" i="1"/>
  <c r="Q232" i="1"/>
  <c r="P232" i="1"/>
  <c r="O232" i="1"/>
  <c r="N232" i="1"/>
  <c r="J232" i="1"/>
  <c r="L232" i="1" s="1"/>
  <c r="I232" i="1"/>
  <c r="H232" i="1"/>
  <c r="F232" i="1"/>
  <c r="W231" i="1"/>
  <c r="S231" i="1"/>
  <c r="Q231" i="1"/>
  <c r="P231" i="1"/>
  <c r="O231" i="1"/>
  <c r="N231" i="1"/>
  <c r="L231" i="1"/>
  <c r="J231" i="1"/>
  <c r="I231" i="1"/>
  <c r="H231" i="1"/>
  <c r="F231" i="1"/>
  <c r="W230" i="1"/>
  <c r="S230" i="1"/>
  <c r="Q230" i="1"/>
  <c r="P230" i="1"/>
  <c r="O230" i="1"/>
  <c r="N230" i="1"/>
  <c r="L230" i="1"/>
  <c r="J230" i="1"/>
  <c r="H230" i="1"/>
  <c r="F230" i="1"/>
  <c r="I230" i="1" s="1"/>
  <c r="W229" i="1"/>
  <c r="S229" i="1"/>
  <c r="Q229" i="1"/>
  <c r="P229" i="1"/>
  <c r="O229" i="1"/>
  <c r="N229" i="1"/>
  <c r="J229" i="1"/>
  <c r="L229" i="1" s="1"/>
  <c r="H229" i="1"/>
  <c r="F229" i="1"/>
  <c r="I229" i="1" s="1"/>
  <c r="W228" i="1"/>
  <c r="S228" i="1"/>
  <c r="Q228" i="1"/>
  <c r="P228" i="1"/>
  <c r="O228" i="1"/>
  <c r="N228" i="1"/>
  <c r="M228" i="1"/>
  <c r="K228" i="1"/>
  <c r="I228" i="1"/>
  <c r="H228" i="1"/>
  <c r="F228" i="1"/>
  <c r="W227" i="1"/>
  <c r="S227" i="1"/>
  <c r="Q227" i="1"/>
  <c r="P227" i="1"/>
  <c r="O227" i="1"/>
  <c r="N227" i="1"/>
  <c r="L227" i="1"/>
  <c r="J227" i="1"/>
  <c r="H227" i="1"/>
  <c r="F227" i="1"/>
  <c r="I227" i="1" s="1"/>
  <c r="W226" i="1"/>
  <c r="S226" i="1"/>
  <c r="Q226" i="1"/>
  <c r="P226" i="1"/>
  <c r="O226" i="1"/>
  <c r="N226" i="1"/>
  <c r="K226" i="1"/>
  <c r="M226" i="1" s="1"/>
  <c r="I226" i="1"/>
  <c r="H226" i="1"/>
  <c r="F226" i="1"/>
  <c r="W225" i="1"/>
  <c r="S225" i="1"/>
  <c r="Q225" i="1"/>
  <c r="P225" i="1"/>
  <c r="O225" i="1"/>
  <c r="N225" i="1"/>
  <c r="L225" i="1"/>
  <c r="J225" i="1"/>
  <c r="I225" i="1"/>
  <c r="H225" i="1"/>
  <c r="F225" i="1"/>
  <c r="W224" i="1"/>
  <c r="S224" i="1"/>
  <c r="Q224" i="1"/>
  <c r="P224" i="1"/>
  <c r="O224" i="1"/>
  <c r="N224" i="1"/>
  <c r="L224" i="1"/>
  <c r="J224" i="1"/>
  <c r="H224" i="1"/>
  <c r="F224" i="1"/>
  <c r="I224" i="1" s="1"/>
  <c r="W223" i="1"/>
  <c r="S223" i="1"/>
  <c r="Q223" i="1"/>
  <c r="P223" i="1"/>
  <c r="O223" i="1"/>
  <c r="N223" i="1"/>
  <c r="M223" i="1"/>
  <c r="K223" i="1"/>
  <c r="H223" i="1"/>
  <c r="F223" i="1"/>
  <c r="I223" i="1" s="1"/>
  <c r="W222" i="1"/>
  <c r="S222" i="1"/>
  <c r="Q222" i="1"/>
  <c r="P222" i="1"/>
  <c r="O222" i="1"/>
  <c r="N222" i="1"/>
  <c r="J222" i="1"/>
  <c r="L222" i="1" s="1"/>
  <c r="H222" i="1"/>
  <c r="F222" i="1"/>
  <c r="I222" i="1" s="1"/>
  <c r="W221" i="1"/>
  <c r="S221" i="1"/>
  <c r="Q221" i="1"/>
  <c r="P221" i="1"/>
  <c r="O221" i="1"/>
  <c r="N221" i="1"/>
  <c r="K221" i="1"/>
  <c r="M221" i="1" s="1"/>
  <c r="I221" i="1"/>
  <c r="H221" i="1"/>
  <c r="F221" i="1"/>
  <c r="W220" i="1"/>
  <c r="S220" i="1"/>
  <c r="Q220" i="1"/>
  <c r="P220" i="1"/>
  <c r="O220" i="1"/>
  <c r="N220" i="1"/>
  <c r="K220" i="1"/>
  <c r="M220" i="1" s="1"/>
  <c r="I220" i="1"/>
  <c r="H220" i="1"/>
  <c r="F220" i="1"/>
  <c r="W219" i="1"/>
  <c r="S219" i="1"/>
  <c r="Q219" i="1"/>
  <c r="P219" i="1"/>
  <c r="O219" i="1"/>
  <c r="N219" i="1"/>
  <c r="K219" i="1"/>
  <c r="M219" i="1" s="1"/>
  <c r="H219" i="1"/>
  <c r="F219" i="1"/>
  <c r="I219" i="1" s="1"/>
  <c r="W218" i="1"/>
  <c r="S218" i="1"/>
  <c r="Q218" i="1"/>
  <c r="P218" i="1"/>
  <c r="O218" i="1"/>
  <c r="N218" i="1"/>
  <c r="L218" i="1"/>
  <c r="J218" i="1"/>
  <c r="H218" i="1"/>
  <c r="F218" i="1"/>
  <c r="I218" i="1" s="1"/>
  <c r="W217" i="1"/>
  <c r="S217" i="1"/>
  <c r="Q217" i="1"/>
  <c r="P217" i="1"/>
  <c r="O217" i="1"/>
  <c r="N217" i="1"/>
  <c r="L217" i="1"/>
  <c r="J217" i="1"/>
  <c r="H217" i="1"/>
  <c r="F217" i="1"/>
  <c r="I217" i="1" s="1"/>
  <c r="W216" i="1"/>
  <c r="S216" i="1"/>
  <c r="Q216" i="1"/>
  <c r="P216" i="1"/>
  <c r="O216" i="1"/>
  <c r="N216" i="1"/>
  <c r="K216" i="1"/>
  <c r="M216" i="1" s="1"/>
  <c r="I216" i="1"/>
  <c r="H216" i="1"/>
  <c r="F216" i="1"/>
  <c r="W215" i="1"/>
  <c r="S215" i="1"/>
  <c r="Q215" i="1"/>
  <c r="P215" i="1"/>
  <c r="O215" i="1"/>
  <c r="N215" i="1"/>
  <c r="M215" i="1"/>
  <c r="K215" i="1"/>
  <c r="I215" i="1"/>
  <c r="H215" i="1"/>
  <c r="F215" i="1"/>
  <c r="W214" i="1"/>
  <c r="S214" i="1"/>
  <c r="Q214" i="1"/>
  <c r="P214" i="1"/>
  <c r="O214" i="1"/>
  <c r="N214" i="1"/>
  <c r="J214" i="1"/>
  <c r="L214" i="1" s="1"/>
  <c r="H214" i="1"/>
  <c r="F214" i="1"/>
  <c r="I214" i="1" s="1"/>
  <c r="W213" i="1"/>
  <c r="S213" i="1"/>
  <c r="Q213" i="1"/>
  <c r="P213" i="1"/>
  <c r="O213" i="1"/>
  <c r="N213" i="1"/>
  <c r="J213" i="1"/>
  <c r="L213" i="1" s="1"/>
  <c r="I213" i="1"/>
  <c r="H213" i="1"/>
  <c r="F213" i="1"/>
  <c r="W212" i="1"/>
  <c r="S212" i="1"/>
  <c r="Q212" i="1"/>
  <c r="P212" i="1"/>
  <c r="O212" i="1"/>
  <c r="N212" i="1"/>
  <c r="K212" i="1"/>
  <c r="M212" i="1" s="1"/>
  <c r="I212" i="1"/>
  <c r="H212" i="1"/>
  <c r="F212" i="1"/>
  <c r="W211" i="1"/>
  <c r="S211" i="1"/>
  <c r="Q211" i="1"/>
  <c r="P211" i="1"/>
  <c r="O211" i="1"/>
  <c r="N211" i="1"/>
  <c r="M211" i="1"/>
  <c r="K211" i="1"/>
  <c r="I211" i="1"/>
  <c r="H211" i="1"/>
  <c r="W210" i="1"/>
  <c r="S210" i="1"/>
  <c r="Q210" i="1"/>
  <c r="P210" i="1"/>
  <c r="O210" i="1"/>
  <c r="N210" i="1"/>
  <c r="J210" i="1"/>
  <c r="L210" i="1" s="1"/>
  <c r="I210" i="1"/>
  <c r="H210" i="1"/>
  <c r="F210" i="1"/>
  <c r="W209" i="1"/>
  <c r="S209" i="1"/>
  <c r="Q209" i="1"/>
  <c r="P209" i="1"/>
  <c r="O209" i="1"/>
  <c r="N209" i="1"/>
  <c r="J209" i="1"/>
  <c r="L209" i="1" s="1"/>
  <c r="I209" i="1"/>
  <c r="H209" i="1"/>
  <c r="F209" i="1"/>
  <c r="W208" i="1"/>
  <c r="S208" i="1"/>
  <c r="Q208" i="1"/>
  <c r="P208" i="1"/>
  <c r="O208" i="1"/>
  <c r="N208" i="1"/>
  <c r="J208" i="1"/>
  <c r="L208" i="1" s="1"/>
  <c r="H208" i="1"/>
  <c r="F208" i="1"/>
  <c r="I208" i="1" s="1"/>
  <c r="W207" i="1"/>
  <c r="S207" i="1"/>
  <c r="Q207" i="1"/>
  <c r="P207" i="1"/>
  <c r="O207" i="1"/>
  <c r="N207" i="1"/>
  <c r="L207" i="1"/>
  <c r="J207" i="1"/>
  <c r="H207" i="1"/>
  <c r="F207" i="1"/>
  <c r="I207" i="1" s="1"/>
  <c r="W206" i="1"/>
  <c r="S206" i="1"/>
  <c r="Q206" i="1"/>
  <c r="P206" i="1"/>
  <c r="O206" i="1"/>
  <c r="N206" i="1"/>
  <c r="L206" i="1"/>
  <c r="J206" i="1"/>
  <c r="H206" i="1"/>
  <c r="F206" i="1"/>
  <c r="I206" i="1" s="1"/>
  <c r="W205" i="1"/>
  <c r="S205" i="1"/>
  <c r="Q205" i="1"/>
  <c r="P205" i="1"/>
  <c r="O205" i="1"/>
  <c r="N205" i="1"/>
  <c r="J205" i="1"/>
  <c r="L205" i="1" s="1"/>
  <c r="I205" i="1"/>
  <c r="H205" i="1"/>
  <c r="F205" i="1"/>
  <c r="W204" i="1"/>
  <c r="S204" i="1"/>
  <c r="Q204" i="1"/>
  <c r="P204" i="1"/>
  <c r="O204" i="1"/>
  <c r="N204" i="1"/>
  <c r="M204" i="1"/>
  <c r="K204" i="1"/>
  <c r="I204" i="1"/>
  <c r="H204" i="1"/>
  <c r="F204" i="1"/>
  <c r="W203" i="1"/>
  <c r="S203" i="1"/>
  <c r="Q203" i="1"/>
  <c r="P203" i="1"/>
  <c r="O203" i="1"/>
  <c r="N203" i="1"/>
  <c r="J203" i="1"/>
  <c r="L203" i="1" s="1"/>
  <c r="H203" i="1"/>
  <c r="F203" i="1"/>
  <c r="I203" i="1" s="1"/>
  <c r="W202" i="1"/>
  <c r="S202" i="1"/>
  <c r="Q202" i="1"/>
  <c r="P202" i="1"/>
  <c r="O202" i="1"/>
  <c r="N202" i="1"/>
  <c r="K202" i="1"/>
  <c r="M202" i="1" s="1"/>
  <c r="I202" i="1"/>
  <c r="H202" i="1"/>
  <c r="F202" i="1"/>
  <c r="W201" i="1"/>
  <c r="S201" i="1"/>
  <c r="Q201" i="1"/>
  <c r="P201" i="1"/>
  <c r="O201" i="1"/>
  <c r="N201" i="1"/>
  <c r="K201" i="1"/>
  <c r="M201" i="1" s="1"/>
  <c r="I201" i="1"/>
  <c r="H201" i="1"/>
  <c r="F201" i="1"/>
  <c r="W200" i="1"/>
  <c r="S200" i="1"/>
  <c r="Q200" i="1"/>
  <c r="P200" i="1"/>
  <c r="O200" i="1"/>
  <c r="N200" i="1"/>
  <c r="M200" i="1"/>
  <c r="K200" i="1"/>
  <c r="H200" i="1"/>
  <c r="F200" i="1"/>
  <c r="I200" i="1" s="1"/>
  <c r="W199" i="1"/>
  <c r="S199" i="1"/>
  <c r="Q199" i="1"/>
  <c r="P199" i="1"/>
  <c r="O199" i="1"/>
  <c r="N199" i="1"/>
  <c r="K199" i="1"/>
  <c r="M199" i="1" s="1"/>
  <c r="H199" i="1"/>
  <c r="F199" i="1"/>
  <c r="I199" i="1" s="1"/>
  <c r="W198" i="1"/>
  <c r="S198" i="1"/>
  <c r="Q198" i="1"/>
  <c r="P198" i="1"/>
  <c r="O198" i="1"/>
  <c r="N198" i="1"/>
  <c r="M198" i="1"/>
  <c r="K198" i="1"/>
  <c r="I198" i="1"/>
  <c r="H198" i="1"/>
  <c r="F198" i="1"/>
  <c r="W197" i="1"/>
  <c r="S197" i="1"/>
  <c r="Q197" i="1"/>
  <c r="P197" i="1"/>
  <c r="O197" i="1"/>
  <c r="N197" i="1"/>
  <c r="K197" i="1"/>
  <c r="M197" i="1" s="1"/>
  <c r="I197" i="1"/>
  <c r="H197" i="1"/>
  <c r="F197" i="1"/>
  <c r="W196" i="1"/>
  <c r="S196" i="1"/>
  <c r="Q196" i="1"/>
  <c r="P196" i="1"/>
  <c r="O196" i="1"/>
  <c r="N196" i="1"/>
  <c r="M196" i="1"/>
  <c r="K196" i="1"/>
  <c r="I196" i="1"/>
  <c r="H196" i="1"/>
  <c r="F196" i="1"/>
  <c r="W195" i="1"/>
  <c r="S195" i="1"/>
  <c r="Q195" i="1"/>
  <c r="P195" i="1"/>
  <c r="O195" i="1"/>
  <c r="N195" i="1"/>
  <c r="M195" i="1"/>
  <c r="K195" i="1"/>
  <c r="H195" i="1"/>
  <c r="F195" i="1"/>
  <c r="I195" i="1" s="1"/>
  <c r="W194" i="1"/>
  <c r="R194" i="1"/>
  <c r="S194" i="1" s="1"/>
  <c r="P194" i="1"/>
  <c r="O194" i="1"/>
  <c r="N194" i="1"/>
  <c r="L194" i="1"/>
  <c r="J194" i="1"/>
  <c r="H194" i="1"/>
  <c r="F194" i="1"/>
  <c r="I194" i="1" s="1"/>
  <c r="W193" i="1"/>
  <c r="S193" i="1"/>
  <c r="Q193" i="1"/>
  <c r="P193" i="1"/>
  <c r="O193" i="1"/>
  <c r="N193" i="1"/>
  <c r="L193" i="1"/>
  <c r="J193" i="1"/>
  <c r="H193" i="1"/>
  <c r="F193" i="1"/>
  <c r="I193" i="1" s="1"/>
  <c r="W192" i="1"/>
  <c r="S192" i="1"/>
  <c r="Q192" i="1"/>
  <c r="P192" i="1"/>
  <c r="O192" i="1"/>
  <c r="N192" i="1"/>
  <c r="K192" i="1"/>
  <c r="M192" i="1" s="1"/>
  <c r="I192" i="1"/>
  <c r="H192" i="1"/>
  <c r="F192" i="1"/>
  <c r="W191" i="1"/>
  <c r="S191" i="1"/>
  <c r="Q191" i="1"/>
  <c r="P191" i="1"/>
  <c r="O191" i="1"/>
  <c r="N191" i="1"/>
  <c r="M191" i="1"/>
  <c r="K191" i="1"/>
  <c r="I191" i="1"/>
  <c r="H191" i="1"/>
  <c r="F191" i="1"/>
  <c r="W190" i="1"/>
  <c r="S190" i="1"/>
  <c r="Q190" i="1"/>
  <c r="P190" i="1"/>
  <c r="O190" i="1"/>
  <c r="N190" i="1"/>
  <c r="K190" i="1"/>
  <c r="M190" i="1" s="1"/>
  <c r="H190" i="1"/>
  <c r="F190" i="1"/>
  <c r="I190" i="1" s="1"/>
  <c r="W189" i="1"/>
  <c r="S189" i="1"/>
  <c r="Q189" i="1"/>
  <c r="P189" i="1"/>
  <c r="O189" i="1"/>
  <c r="N189" i="1"/>
  <c r="J189" i="1"/>
  <c r="L189" i="1" s="1"/>
  <c r="I189" i="1"/>
  <c r="H189" i="1"/>
  <c r="F189" i="1"/>
  <c r="W188" i="1"/>
  <c r="S188" i="1"/>
  <c r="Q188" i="1"/>
  <c r="P188" i="1"/>
  <c r="O188" i="1"/>
  <c r="N188" i="1"/>
  <c r="J188" i="1"/>
  <c r="L188" i="1" s="1"/>
  <c r="I188" i="1"/>
  <c r="H188" i="1"/>
  <c r="F188" i="1"/>
  <c r="W187" i="1"/>
  <c r="S187" i="1"/>
  <c r="Q187" i="1"/>
  <c r="P187" i="1"/>
  <c r="O187" i="1"/>
  <c r="N187" i="1"/>
  <c r="M187" i="1"/>
  <c r="K187" i="1"/>
  <c r="H187" i="1"/>
  <c r="F187" i="1"/>
  <c r="I187" i="1" s="1"/>
  <c r="W186" i="1"/>
  <c r="S186" i="1"/>
  <c r="Q186" i="1"/>
  <c r="P186" i="1"/>
  <c r="O186" i="1"/>
  <c r="N186" i="1"/>
  <c r="J186" i="1"/>
  <c r="L186" i="1" s="1"/>
  <c r="H186" i="1"/>
  <c r="F186" i="1"/>
  <c r="I186" i="1" s="1"/>
  <c r="W185" i="1"/>
  <c r="S185" i="1"/>
  <c r="Q185" i="1"/>
  <c r="P185" i="1"/>
  <c r="O185" i="1"/>
  <c r="N185" i="1"/>
  <c r="M185" i="1"/>
  <c r="K185" i="1"/>
  <c r="I185" i="1"/>
  <c r="H185" i="1"/>
  <c r="F185" i="1"/>
  <c r="W184" i="1"/>
  <c r="S184" i="1"/>
  <c r="Q184" i="1"/>
  <c r="P184" i="1"/>
  <c r="O184" i="1"/>
  <c r="N184" i="1"/>
  <c r="J184" i="1"/>
  <c r="L184" i="1" s="1"/>
  <c r="I184" i="1"/>
  <c r="H184" i="1"/>
  <c r="F184" i="1"/>
  <c r="W183" i="1"/>
  <c r="S183" i="1"/>
  <c r="Q183" i="1"/>
  <c r="P183" i="1"/>
  <c r="O183" i="1"/>
  <c r="N183" i="1"/>
  <c r="L183" i="1"/>
  <c r="J183" i="1"/>
  <c r="I183" i="1"/>
  <c r="H183" i="1"/>
  <c r="F183" i="1"/>
  <c r="W182" i="1"/>
  <c r="S182" i="1"/>
  <c r="Q182" i="1"/>
  <c r="P182" i="1"/>
  <c r="O182" i="1"/>
  <c r="N182" i="1"/>
  <c r="M182" i="1"/>
  <c r="K182" i="1"/>
  <c r="H182" i="1"/>
  <c r="F182" i="1"/>
  <c r="I182" i="1" s="1"/>
  <c r="W181" i="1"/>
  <c r="S181" i="1"/>
  <c r="Q181" i="1"/>
  <c r="P181" i="1"/>
  <c r="O181" i="1"/>
  <c r="N181" i="1"/>
  <c r="K181" i="1"/>
  <c r="M181" i="1" s="1"/>
  <c r="H181" i="1"/>
  <c r="F181" i="1"/>
  <c r="I181" i="1" s="1"/>
  <c r="W180" i="1"/>
  <c r="S180" i="1"/>
  <c r="Q180" i="1"/>
  <c r="P180" i="1"/>
  <c r="O180" i="1"/>
  <c r="N180" i="1"/>
  <c r="L180" i="1"/>
  <c r="J180" i="1"/>
  <c r="I180" i="1"/>
  <c r="H180" i="1"/>
  <c r="F180" i="1"/>
  <c r="W179" i="1"/>
  <c r="S179" i="1"/>
  <c r="Q179" i="1"/>
  <c r="P179" i="1"/>
  <c r="O179" i="1"/>
  <c r="N179" i="1"/>
  <c r="M179" i="1"/>
  <c r="K179" i="1"/>
  <c r="H179" i="1"/>
  <c r="F179" i="1"/>
  <c r="I179" i="1" s="1"/>
  <c r="W178" i="1"/>
  <c r="S178" i="1"/>
  <c r="Q178" i="1"/>
  <c r="P178" i="1"/>
  <c r="O178" i="1"/>
  <c r="N178" i="1"/>
  <c r="J178" i="1"/>
  <c r="L178" i="1" s="1"/>
  <c r="I178" i="1"/>
  <c r="H178" i="1"/>
  <c r="F178" i="1"/>
  <c r="W177" i="1"/>
  <c r="S177" i="1"/>
  <c r="Q177" i="1"/>
  <c r="P177" i="1"/>
  <c r="O177" i="1"/>
  <c r="N177" i="1"/>
  <c r="L177" i="1"/>
  <c r="J177" i="1"/>
  <c r="I177" i="1"/>
  <c r="H177" i="1"/>
  <c r="F177" i="1"/>
  <c r="W176" i="1"/>
  <c r="S176" i="1"/>
  <c r="Q176" i="1"/>
  <c r="P176" i="1"/>
  <c r="O176" i="1"/>
  <c r="N176" i="1"/>
  <c r="J176" i="1"/>
  <c r="L176" i="1" s="1"/>
  <c r="H176" i="1"/>
  <c r="F176" i="1"/>
  <c r="I176" i="1" s="1"/>
  <c r="W175" i="1"/>
  <c r="S175" i="1"/>
  <c r="Q175" i="1"/>
  <c r="P175" i="1"/>
  <c r="O175" i="1"/>
  <c r="N175" i="1"/>
  <c r="L175" i="1"/>
  <c r="J175" i="1"/>
  <c r="H175" i="1"/>
  <c r="F175" i="1"/>
  <c r="I175" i="1" s="1"/>
  <c r="W174" i="1"/>
  <c r="S174" i="1"/>
  <c r="Q174" i="1"/>
  <c r="P174" i="1"/>
  <c r="O174" i="1"/>
  <c r="N174" i="1"/>
  <c r="K174" i="1"/>
  <c r="M174" i="1" s="1"/>
  <c r="H174" i="1"/>
  <c r="F174" i="1"/>
  <c r="I174" i="1" s="1"/>
  <c r="W173" i="1"/>
  <c r="S173" i="1"/>
  <c r="Q173" i="1"/>
  <c r="P173" i="1"/>
  <c r="O173" i="1"/>
  <c r="N173" i="1"/>
  <c r="K173" i="1"/>
  <c r="M173" i="1" s="1"/>
  <c r="I173" i="1"/>
  <c r="H173" i="1"/>
  <c r="F173" i="1"/>
  <c r="W172" i="1"/>
  <c r="S172" i="1"/>
  <c r="Q172" i="1"/>
  <c r="P172" i="1"/>
  <c r="O172" i="1"/>
  <c r="N172" i="1"/>
  <c r="K172" i="1"/>
  <c r="M172" i="1" s="1"/>
  <c r="I172" i="1"/>
  <c r="H172" i="1"/>
  <c r="F172" i="1"/>
  <c r="W171" i="1"/>
  <c r="S171" i="1"/>
  <c r="Q171" i="1"/>
  <c r="P171" i="1"/>
  <c r="O171" i="1"/>
  <c r="N171" i="1"/>
  <c r="L171" i="1"/>
  <c r="J171" i="1"/>
  <c r="H171" i="1"/>
  <c r="F171" i="1"/>
  <c r="I171" i="1" s="1"/>
  <c r="W170" i="1"/>
  <c r="S170" i="1"/>
  <c r="Q170" i="1"/>
  <c r="P170" i="1"/>
  <c r="O170" i="1"/>
  <c r="N170" i="1"/>
  <c r="K170" i="1"/>
  <c r="H170" i="1"/>
  <c r="F170" i="1"/>
  <c r="I170" i="1" s="1"/>
  <c r="W169" i="1"/>
  <c r="S169" i="1"/>
  <c r="Q169" i="1"/>
  <c r="P169" i="1"/>
  <c r="O169" i="1"/>
  <c r="N169" i="1"/>
  <c r="M169" i="1"/>
  <c r="K169" i="1"/>
  <c r="I169" i="1"/>
  <c r="H169" i="1"/>
  <c r="W168" i="1"/>
  <c r="S168" i="1"/>
  <c r="Q168" i="1"/>
  <c r="P168" i="1"/>
  <c r="O168" i="1"/>
  <c r="N168" i="1"/>
  <c r="K168" i="1"/>
  <c r="M168" i="1" s="1"/>
  <c r="H168" i="1"/>
  <c r="F168" i="1"/>
  <c r="I168" i="1" s="1"/>
  <c r="W167" i="1"/>
  <c r="S167" i="1"/>
  <c r="Q167" i="1"/>
  <c r="P167" i="1"/>
  <c r="O167" i="1"/>
  <c r="N167" i="1"/>
  <c r="K167" i="1"/>
  <c r="M167" i="1" s="1"/>
  <c r="I167" i="1"/>
  <c r="H167" i="1"/>
  <c r="F167" i="1"/>
  <c r="W166" i="1"/>
  <c r="S166" i="1"/>
  <c r="Q166" i="1"/>
  <c r="P166" i="1"/>
  <c r="O166" i="1"/>
  <c r="N166" i="1"/>
  <c r="K166" i="1"/>
  <c r="M166" i="1" s="1"/>
  <c r="I166" i="1"/>
  <c r="H166" i="1"/>
  <c r="F166" i="1"/>
  <c r="W165" i="1"/>
  <c r="S165" i="1"/>
  <c r="Q165" i="1"/>
  <c r="P165" i="1"/>
  <c r="O165" i="1"/>
  <c r="N165" i="1"/>
  <c r="L165" i="1"/>
  <c r="J165" i="1"/>
  <c r="H165" i="1"/>
  <c r="F165" i="1"/>
  <c r="I165" i="1" s="1"/>
  <c r="W164" i="1"/>
  <c r="R164" i="1"/>
  <c r="Q164" i="1" s="1"/>
  <c r="O164" i="1"/>
  <c r="N164" i="1"/>
  <c r="L164" i="1"/>
  <c r="J164" i="1"/>
  <c r="H164" i="1"/>
  <c r="F164" i="1"/>
  <c r="I164" i="1" s="1"/>
  <c r="W163" i="1"/>
  <c r="R163" i="1"/>
  <c r="S163" i="1" s="1"/>
  <c r="O163" i="1"/>
  <c r="I163" i="1"/>
  <c r="G163" i="1"/>
  <c r="Q163" i="1" s="1"/>
  <c r="W162" i="1"/>
  <c r="S162" i="1"/>
  <c r="Q162" i="1"/>
  <c r="P162" i="1"/>
  <c r="O162" i="1"/>
  <c r="N162" i="1"/>
  <c r="J162" i="1"/>
  <c r="L162" i="1" s="1"/>
  <c r="H162" i="1"/>
  <c r="F162" i="1"/>
  <c r="I162" i="1" s="1"/>
  <c r="W161" i="1"/>
  <c r="S161" i="1"/>
  <c r="Q161" i="1"/>
  <c r="P161" i="1"/>
  <c r="O161" i="1"/>
  <c r="N161" i="1"/>
  <c r="L161" i="1"/>
  <c r="J161" i="1"/>
  <c r="I161" i="1"/>
  <c r="H161" i="1"/>
  <c r="F161" i="1"/>
  <c r="W160" i="1"/>
  <c r="S160" i="1"/>
  <c r="Q160" i="1"/>
  <c r="P160" i="1"/>
  <c r="O160" i="1"/>
  <c r="N160" i="1"/>
  <c r="K160" i="1"/>
  <c r="M160" i="1" s="1"/>
  <c r="I160" i="1"/>
  <c r="H160" i="1"/>
  <c r="F160" i="1"/>
  <c r="W159" i="1"/>
  <c r="S159" i="1"/>
  <c r="Q159" i="1"/>
  <c r="P159" i="1"/>
  <c r="O159" i="1"/>
  <c r="N159" i="1"/>
  <c r="L159" i="1"/>
  <c r="J159" i="1"/>
  <c r="I159" i="1"/>
  <c r="H159" i="1"/>
  <c r="F159" i="1"/>
  <c r="W158" i="1"/>
  <c r="S158" i="1"/>
  <c r="P158" i="1"/>
  <c r="O158" i="1"/>
  <c r="I158" i="1"/>
  <c r="G158" i="1"/>
  <c r="J158" i="1" s="1"/>
  <c r="L158" i="1" s="1"/>
  <c r="W157" i="1"/>
  <c r="S157" i="1"/>
  <c r="Q157" i="1"/>
  <c r="P157" i="1"/>
  <c r="O157" i="1"/>
  <c r="N157" i="1"/>
  <c r="J157" i="1"/>
  <c r="L157" i="1" s="1"/>
  <c r="H157" i="1"/>
  <c r="F157" i="1"/>
  <c r="I157" i="1" s="1"/>
  <c r="W156" i="1"/>
  <c r="S156" i="1"/>
  <c r="Q156" i="1"/>
  <c r="P156" i="1"/>
  <c r="O156" i="1"/>
  <c r="N156" i="1"/>
  <c r="M156" i="1"/>
  <c r="K156" i="1"/>
  <c r="I156" i="1"/>
  <c r="H156" i="1"/>
  <c r="F156" i="1"/>
  <c r="W155" i="1"/>
  <c r="S155" i="1"/>
  <c r="Q155" i="1"/>
  <c r="P155" i="1"/>
  <c r="O155" i="1"/>
  <c r="N155" i="1"/>
  <c r="M155" i="1"/>
  <c r="K155" i="1"/>
  <c r="H155" i="1"/>
  <c r="F155" i="1"/>
  <c r="I155" i="1" s="1"/>
  <c r="W154" i="1"/>
  <c r="S154" i="1"/>
  <c r="Q154" i="1"/>
  <c r="P154" i="1"/>
  <c r="O154" i="1"/>
  <c r="N154" i="1"/>
  <c r="K154" i="1"/>
  <c r="M154" i="1" s="1"/>
  <c r="I154" i="1"/>
  <c r="H154" i="1"/>
  <c r="F154" i="1"/>
  <c r="W153" i="1"/>
  <c r="S153" i="1"/>
  <c r="Q153" i="1"/>
  <c r="P153" i="1"/>
  <c r="O153" i="1"/>
  <c r="N153" i="1"/>
  <c r="J153" i="1"/>
  <c r="I153" i="1"/>
  <c r="H153" i="1"/>
  <c r="F153" i="1"/>
  <c r="W152" i="1"/>
  <c r="S152" i="1"/>
  <c r="R152" i="1"/>
  <c r="Q152" i="1" s="1"/>
  <c r="P152" i="1"/>
  <c r="O152" i="1"/>
  <c r="N152" i="1"/>
  <c r="J152" i="1"/>
  <c r="L152" i="1" s="1"/>
  <c r="H152" i="1"/>
  <c r="F152" i="1"/>
  <c r="I152" i="1" s="1"/>
  <c r="W151" i="1"/>
  <c r="S151" i="1"/>
  <c r="Q151" i="1"/>
  <c r="P151" i="1"/>
  <c r="O151" i="1"/>
  <c r="N151" i="1"/>
  <c r="M151" i="1"/>
  <c r="K151" i="1"/>
  <c r="H151" i="1"/>
  <c r="F151" i="1"/>
  <c r="I151" i="1" s="1"/>
  <c r="W150" i="1"/>
  <c r="S150" i="1"/>
  <c r="Q150" i="1"/>
  <c r="P150" i="1"/>
  <c r="O150" i="1"/>
  <c r="N150" i="1"/>
  <c r="K150" i="1"/>
  <c r="M150" i="1" s="1"/>
  <c r="H150" i="1"/>
  <c r="F150" i="1"/>
  <c r="I150" i="1" s="1"/>
  <c r="W149" i="1"/>
  <c r="S149" i="1"/>
  <c r="Q149" i="1"/>
  <c r="P149" i="1"/>
  <c r="O149" i="1"/>
  <c r="N149" i="1"/>
  <c r="K149" i="1"/>
  <c r="M149" i="1" s="1"/>
  <c r="I149" i="1"/>
  <c r="H149" i="1"/>
  <c r="F149" i="1"/>
  <c r="W148" i="1"/>
  <c r="S148" i="1"/>
  <c r="Q148" i="1"/>
  <c r="P148" i="1"/>
  <c r="O148" i="1"/>
  <c r="N148" i="1"/>
  <c r="K148" i="1"/>
  <c r="M148" i="1" s="1"/>
  <c r="I148" i="1"/>
  <c r="H148" i="1"/>
  <c r="F148" i="1"/>
  <c r="W147" i="1"/>
  <c r="S147" i="1"/>
  <c r="Q147" i="1"/>
  <c r="P147" i="1"/>
  <c r="O147" i="1"/>
  <c r="N147" i="1"/>
  <c r="M147" i="1"/>
  <c r="K147" i="1"/>
  <c r="H147" i="1"/>
  <c r="F147" i="1"/>
  <c r="I147" i="1" s="1"/>
  <c r="W146" i="1"/>
  <c r="S146" i="1"/>
  <c r="Q146" i="1"/>
  <c r="P146" i="1"/>
  <c r="O146" i="1"/>
  <c r="N146" i="1"/>
  <c r="M146" i="1"/>
  <c r="K146" i="1"/>
  <c r="H146" i="1"/>
  <c r="F146" i="1"/>
  <c r="I146" i="1" s="1"/>
  <c r="W145" i="1"/>
  <c r="S145" i="1"/>
  <c r="Q145" i="1"/>
  <c r="P145" i="1"/>
  <c r="O145" i="1"/>
  <c r="N145" i="1"/>
  <c r="J145" i="1"/>
  <c r="L145" i="1" s="1"/>
  <c r="I145" i="1"/>
  <c r="H145" i="1"/>
  <c r="F145" i="1"/>
  <c r="W144" i="1"/>
  <c r="S144" i="1"/>
  <c r="Q144" i="1"/>
  <c r="P144" i="1"/>
  <c r="O144" i="1"/>
  <c r="N144" i="1"/>
  <c r="J144" i="1"/>
  <c r="L144" i="1" s="1"/>
  <c r="I144" i="1"/>
  <c r="H144" i="1"/>
  <c r="F144" i="1"/>
  <c r="W143" i="1"/>
  <c r="S143" i="1"/>
  <c r="Q143" i="1"/>
  <c r="P143" i="1"/>
  <c r="O143" i="1"/>
  <c r="N143" i="1"/>
  <c r="L143" i="1"/>
  <c r="J143" i="1"/>
  <c r="I143" i="1"/>
  <c r="H143" i="1"/>
  <c r="F143" i="1"/>
  <c r="W142" i="1"/>
  <c r="S142" i="1"/>
  <c r="Q142" i="1"/>
  <c r="P142" i="1"/>
  <c r="O142" i="1"/>
  <c r="N142" i="1"/>
  <c r="J142" i="1"/>
  <c r="L142" i="1" s="1"/>
  <c r="H142" i="1"/>
  <c r="F142" i="1"/>
  <c r="I142" i="1" s="1"/>
  <c r="W141" i="1"/>
  <c r="S141" i="1"/>
  <c r="Q141" i="1"/>
  <c r="P141" i="1"/>
  <c r="O141" i="1"/>
  <c r="N141" i="1"/>
  <c r="J141" i="1"/>
  <c r="L141" i="1" s="1"/>
  <c r="I141" i="1"/>
  <c r="H141" i="1"/>
  <c r="F141" i="1"/>
  <c r="W140" i="1"/>
  <c r="S140" i="1"/>
  <c r="Q140" i="1"/>
  <c r="P140" i="1"/>
  <c r="O140" i="1"/>
  <c r="N140" i="1"/>
  <c r="J140" i="1"/>
  <c r="L140" i="1" s="1"/>
  <c r="I140" i="1"/>
  <c r="H140" i="1"/>
  <c r="F140" i="1"/>
  <c r="W139" i="1"/>
  <c r="S139" i="1"/>
  <c r="Q139" i="1"/>
  <c r="P139" i="1"/>
  <c r="O139" i="1"/>
  <c r="N139" i="1"/>
  <c r="M139" i="1"/>
  <c r="K139" i="1"/>
  <c r="H139" i="1"/>
  <c r="F139" i="1"/>
  <c r="I139" i="1" s="1"/>
  <c r="W138" i="1"/>
  <c r="S138" i="1"/>
  <c r="Q138" i="1"/>
  <c r="P138" i="1"/>
  <c r="O138" i="1"/>
  <c r="N138" i="1"/>
  <c r="K138" i="1"/>
  <c r="M138" i="1" s="1"/>
  <c r="H138" i="1"/>
  <c r="F138" i="1"/>
  <c r="I138" i="1" s="1"/>
  <c r="W137" i="1"/>
  <c r="S137" i="1"/>
  <c r="Q137" i="1"/>
  <c r="P137" i="1"/>
  <c r="O137" i="1"/>
  <c r="N137" i="1"/>
  <c r="M137" i="1"/>
  <c r="K137" i="1"/>
  <c r="I137" i="1"/>
  <c r="H137" i="1"/>
  <c r="F137" i="1"/>
  <c r="W136" i="1"/>
  <c r="S136" i="1"/>
  <c r="Q136" i="1"/>
  <c r="P136" i="1"/>
  <c r="O136" i="1"/>
  <c r="N136" i="1"/>
  <c r="L136" i="1"/>
  <c r="J136" i="1"/>
  <c r="I136" i="1"/>
  <c r="H136" i="1"/>
  <c r="F136" i="1"/>
  <c r="W135" i="1"/>
  <c r="S135" i="1"/>
  <c r="Q135" i="1"/>
  <c r="P135" i="1"/>
  <c r="O135" i="1"/>
  <c r="N135" i="1"/>
  <c r="L135" i="1"/>
  <c r="J135" i="1"/>
  <c r="I135" i="1"/>
  <c r="H135" i="1"/>
  <c r="F135" i="1"/>
  <c r="W134" i="1"/>
  <c r="S134" i="1"/>
  <c r="Q134" i="1"/>
  <c r="P134" i="1"/>
  <c r="O134" i="1"/>
  <c r="N134" i="1"/>
  <c r="M134" i="1"/>
  <c r="K134" i="1"/>
  <c r="H134" i="1"/>
  <c r="F134" i="1"/>
  <c r="I134" i="1" s="1"/>
  <c r="W133" i="1"/>
  <c r="S133" i="1"/>
  <c r="Q133" i="1"/>
  <c r="P133" i="1"/>
  <c r="O133" i="1"/>
  <c r="N133" i="1"/>
  <c r="J133" i="1"/>
  <c r="L133" i="1" s="1"/>
  <c r="H133" i="1"/>
  <c r="F133" i="1"/>
  <c r="I133" i="1" s="1"/>
  <c r="W132" i="1"/>
  <c r="S132" i="1"/>
  <c r="Q132" i="1"/>
  <c r="P132" i="1"/>
  <c r="O132" i="1"/>
  <c r="N132" i="1"/>
  <c r="M132" i="1"/>
  <c r="K132" i="1"/>
  <c r="I132" i="1"/>
  <c r="H132" i="1"/>
  <c r="F132" i="1"/>
  <c r="W131" i="1"/>
  <c r="S131" i="1"/>
  <c r="Q131" i="1"/>
  <c r="P131" i="1"/>
  <c r="O131" i="1"/>
  <c r="N131" i="1"/>
  <c r="M131" i="1"/>
  <c r="K131" i="1"/>
  <c r="H131" i="1"/>
  <c r="F131" i="1"/>
  <c r="I131" i="1" s="1"/>
  <c r="W130" i="1"/>
  <c r="S130" i="1"/>
  <c r="Q130" i="1"/>
  <c r="P130" i="1"/>
  <c r="O130" i="1"/>
  <c r="N130" i="1"/>
  <c r="K130" i="1"/>
  <c r="M130" i="1" s="1"/>
  <c r="I130" i="1"/>
  <c r="H130" i="1"/>
  <c r="F130" i="1"/>
  <c r="W129" i="1"/>
  <c r="S129" i="1"/>
  <c r="Q129" i="1"/>
  <c r="P129" i="1"/>
  <c r="O129" i="1"/>
  <c r="N129" i="1"/>
  <c r="L129" i="1"/>
  <c r="J129" i="1"/>
  <c r="I129" i="1"/>
  <c r="H129" i="1"/>
  <c r="F129" i="1"/>
  <c r="W128" i="1"/>
  <c r="S128" i="1"/>
  <c r="Q128" i="1"/>
  <c r="P128" i="1"/>
  <c r="O128" i="1"/>
  <c r="N128" i="1"/>
  <c r="K128" i="1"/>
  <c r="M128" i="1" s="1"/>
  <c r="H128" i="1"/>
  <c r="F128" i="1"/>
  <c r="I128" i="1" s="1"/>
  <c r="W127" i="1"/>
  <c r="S127" i="1"/>
  <c r="Q127" i="1"/>
  <c r="P127" i="1"/>
  <c r="O127" i="1"/>
  <c r="N127" i="1"/>
  <c r="M127" i="1"/>
  <c r="K127" i="1"/>
  <c r="H127" i="1"/>
  <c r="F127" i="1"/>
  <c r="I127" i="1" s="1"/>
  <c r="W126" i="1"/>
  <c r="S126" i="1"/>
  <c r="Q126" i="1"/>
  <c r="P126" i="1"/>
  <c r="O126" i="1"/>
  <c r="N126" i="1"/>
  <c r="K126" i="1"/>
  <c r="I126" i="1"/>
  <c r="H126" i="1"/>
  <c r="W125" i="1"/>
  <c r="S125" i="1"/>
  <c r="Q125" i="1"/>
  <c r="P125" i="1"/>
  <c r="O125" i="1"/>
  <c r="N125" i="1"/>
  <c r="K125" i="1"/>
  <c r="M125" i="1" s="1"/>
  <c r="H125" i="1"/>
  <c r="F125" i="1"/>
  <c r="I125" i="1" s="1"/>
  <c r="W124" i="1"/>
  <c r="S124" i="1"/>
  <c r="Q124" i="1"/>
  <c r="P124" i="1"/>
  <c r="O124" i="1"/>
  <c r="N124" i="1"/>
  <c r="L124" i="1"/>
  <c r="J124" i="1"/>
  <c r="H124" i="1"/>
  <c r="F124" i="1"/>
  <c r="I124" i="1" s="1"/>
  <c r="W123" i="1"/>
  <c r="S123" i="1"/>
  <c r="Q123" i="1"/>
  <c r="P123" i="1"/>
  <c r="O123" i="1"/>
  <c r="N123" i="1"/>
  <c r="J123" i="1"/>
  <c r="L123" i="1" s="1"/>
  <c r="H123" i="1"/>
  <c r="F123" i="1"/>
  <c r="I123" i="1" s="1"/>
  <c r="W122" i="1"/>
  <c r="S122" i="1"/>
  <c r="Q122" i="1"/>
  <c r="P122" i="1"/>
  <c r="O122" i="1"/>
  <c r="N122" i="1"/>
  <c r="J122" i="1"/>
  <c r="L122" i="1" s="1"/>
  <c r="I122" i="1"/>
  <c r="H122" i="1"/>
  <c r="F122" i="1"/>
  <c r="W121" i="1"/>
  <c r="S121" i="1"/>
  <c r="Q121" i="1"/>
  <c r="P121" i="1"/>
  <c r="O121" i="1"/>
  <c r="N121" i="1"/>
  <c r="L121" i="1"/>
  <c r="J121" i="1"/>
  <c r="I121" i="1"/>
  <c r="H121" i="1"/>
  <c r="F121" i="1"/>
  <c r="W120" i="1"/>
  <c r="S120" i="1"/>
  <c r="Q120" i="1"/>
  <c r="P120" i="1"/>
  <c r="O120" i="1"/>
  <c r="N120" i="1"/>
  <c r="J120" i="1"/>
  <c r="L120" i="1" s="1"/>
  <c r="H120" i="1"/>
  <c r="F120" i="1"/>
  <c r="I120" i="1" s="1"/>
  <c r="W119" i="1"/>
  <c r="S119" i="1"/>
  <c r="Q119" i="1"/>
  <c r="P119" i="1"/>
  <c r="O119" i="1"/>
  <c r="N119" i="1"/>
  <c r="K119" i="1"/>
  <c r="M119" i="1" s="1"/>
  <c r="I119" i="1"/>
  <c r="H119" i="1"/>
  <c r="F119" i="1"/>
  <c r="W118" i="1"/>
  <c r="S118" i="1"/>
  <c r="Q118" i="1"/>
  <c r="P118" i="1"/>
  <c r="O118" i="1"/>
  <c r="N118" i="1"/>
  <c r="J118" i="1"/>
  <c r="L118" i="1" s="1"/>
  <c r="I118" i="1"/>
  <c r="H118" i="1"/>
  <c r="F118" i="1"/>
  <c r="W117" i="1"/>
  <c r="S117" i="1"/>
  <c r="Q117" i="1"/>
  <c r="P117" i="1"/>
  <c r="O117" i="1"/>
  <c r="N117" i="1"/>
  <c r="L117" i="1"/>
  <c r="J117" i="1"/>
  <c r="H117" i="1"/>
  <c r="F117" i="1"/>
  <c r="I117" i="1" s="1"/>
  <c r="W116" i="1"/>
  <c r="S116" i="1"/>
  <c r="Q116" i="1"/>
  <c r="P116" i="1"/>
  <c r="O116" i="1"/>
  <c r="N116" i="1"/>
  <c r="K116" i="1"/>
  <c r="M116" i="1" s="1"/>
  <c r="H116" i="1"/>
  <c r="F116" i="1"/>
  <c r="I116" i="1" s="1"/>
  <c r="W115" i="1"/>
  <c r="S115" i="1"/>
  <c r="Q115" i="1"/>
  <c r="P115" i="1"/>
  <c r="O115" i="1"/>
  <c r="N115" i="1"/>
  <c r="L115" i="1"/>
  <c r="J115" i="1"/>
  <c r="I115" i="1"/>
  <c r="H115" i="1"/>
  <c r="F115" i="1"/>
  <c r="W114" i="1"/>
  <c r="S114" i="1"/>
  <c r="Q114" i="1"/>
  <c r="P114" i="1"/>
  <c r="O114" i="1"/>
  <c r="N114" i="1"/>
  <c r="K114" i="1"/>
  <c r="M114" i="1" s="1"/>
  <c r="I114" i="1"/>
  <c r="H114" i="1"/>
  <c r="F114" i="1"/>
  <c r="W113" i="1"/>
  <c r="S113" i="1"/>
  <c r="Q113" i="1"/>
  <c r="P113" i="1"/>
  <c r="O113" i="1"/>
  <c r="N113" i="1"/>
  <c r="M113" i="1"/>
  <c r="K113" i="1"/>
  <c r="I113" i="1"/>
  <c r="H113" i="1"/>
  <c r="F113" i="1"/>
  <c r="W112" i="1"/>
  <c r="S112" i="1"/>
  <c r="Q112" i="1"/>
  <c r="P112" i="1"/>
  <c r="O112" i="1"/>
  <c r="N112" i="1"/>
  <c r="L112" i="1"/>
  <c r="J112" i="1"/>
  <c r="H112" i="1"/>
  <c r="F112" i="1"/>
  <c r="I112" i="1" s="1"/>
  <c r="W111" i="1"/>
  <c r="S111" i="1"/>
  <c r="Q111" i="1"/>
  <c r="P111" i="1"/>
  <c r="O111" i="1"/>
  <c r="N111" i="1"/>
  <c r="J111" i="1"/>
  <c r="L111" i="1" s="1"/>
  <c r="H111" i="1"/>
  <c r="F111" i="1"/>
  <c r="I111" i="1" s="1"/>
  <c r="W110" i="1"/>
  <c r="S110" i="1"/>
  <c r="Q110" i="1"/>
  <c r="P110" i="1"/>
  <c r="O110" i="1"/>
  <c r="N110" i="1"/>
  <c r="M110" i="1"/>
  <c r="K110" i="1"/>
  <c r="I110" i="1"/>
  <c r="H110" i="1"/>
  <c r="F110" i="1"/>
  <c r="W109" i="1"/>
  <c r="S109" i="1"/>
  <c r="Q109" i="1"/>
  <c r="P109" i="1"/>
  <c r="O109" i="1"/>
  <c r="N109" i="1"/>
  <c r="M109" i="1"/>
  <c r="K109" i="1"/>
  <c r="H109" i="1"/>
  <c r="F109" i="1"/>
  <c r="I109" i="1" s="1"/>
  <c r="W108" i="1"/>
  <c r="S108" i="1"/>
  <c r="Q108" i="1"/>
  <c r="P108" i="1"/>
  <c r="O108" i="1"/>
  <c r="N108" i="1"/>
  <c r="J108" i="1"/>
  <c r="L108" i="1" s="1"/>
  <c r="I108" i="1"/>
  <c r="H108" i="1"/>
  <c r="F108" i="1"/>
  <c r="W107" i="1"/>
  <c r="S107" i="1"/>
  <c r="Q107" i="1"/>
  <c r="P107" i="1"/>
  <c r="O107" i="1"/>
  <c r="N107" i="1"/>
  <c r="M107" i="1"/>
  <c r="K107" i="1"/>
  <c r="I107" i="1"/>
  <c r="H107" i="1"/>
  <c r="F107" i="1"/>
  <c r="W106" i="1"/>
  <c r="S106" i="1"/>
  <c r="Q106" i="1"/>
  <c r="P106" i="1"/>
  <c r="O106" i="1"/>
  <c r="N106" i="1"/>
  <c r="J106" i="1"/>
  <c r="L106" i="1" s="1"/>
  <c r="H106" i="1"/>
  <c r="F106" i="1"/>
  <c r="I106" i="1" s="1"/>
  <c r="W105" i="1"/>
  <c r="S105" i="1"/>
  <c r="Q105" i="1"/>
  <c r="P105" i="1"/>
  <c r="O105" i="1"/>
  <c r="N105" i="1"/>
  <c r="L105" i="1"/>
  <c r="J105" i="1"/>
  <c r="H105" i="1"/>
  <c r="F105" i="1"/>
  <c r="I105" i="1" s="1"/>
  <c r="W104" i="1"/>
  <c r="S104" i="1"/>
  <c r="Q104" i="1"/>
  <c r="P104" i="1"/>
  <c r="O104" i="1"/>
  <c r="N104" i="1"/>
  <c r="J104" i="1"/>
  <c r="L104" i="1" s="1"/>
  <c r="H104" i="1"/>
  <c r="F104" i="1"/>
  <c r="I104" i="1" s="1"/>
  <c r="W103" i="1"/>
  <c r="S103" i="1"/>
  <c r="Q103" i="1"/>
  <c r="P103" i="1"/>
  <c r="O103" i="1"/>
  <c r="N103" i="1"/>
  <c r="K103" i="1"/>
  <c r="M103" i="1" s="1"/>
  <c r="I103" i="1"/>
  <c r="H103" i="1"/>
  <c r="F103" i="1"/>
  <c r="W102" i="1"/>
  <c r="S102" i="1"/>
  <c r="Q102" i="1"/>
  <c r="P102" i="1"/>
  <c r="O102" i="1"/>
  <c r="N102" i="1"/>
  <c r="K102" i="1"/>
  <c r="M102" i="1" s="1"/>
  <c r="I102" i="1"/>
  <c r="H102" i="1"/>
  <c r="F102" i="1"/>
  <c r="W101" i="1"/>
  <c r="S101" i="1"/>
  <c r="Q101" i="1"/>
  <c r="P101" i="1"/>
  <c r="O101" i="1"/>
  <c r="N101" i="1"/>
  <c r="K101" i="1"/>
  <c r="M101" i="1" s="1"/>
  <c r="H101" i="1"/>
  <c r="F101" i="1"/>
  <c r="I101" i="1" s="1"/>
  <c r="W100" i="1"/>
  <c r="S100" i="1"/>
  <c r="Q100" i="1"/>
  <c r="P100" i="1"/>
  <c r="O100" i="1"/>
  <c r="N100" i="1"/>
  <c r="M100" i="1"/>
  <c r="K100" i="1"/>
  <c r="H100" i="1"/>
  <c r="F100" i="1"/>
  <c r="I100" i="1" s="1"/>
  <c r="W99" i="1"/>
  <c r="S99" i="1"/>
  <c r="Q99" i="1"/>
  <c r="P99" i="1"/>
  <c r="O99" i="1"/>
  <c r="N99" i="1"/>
  <c r="J99" i="1"/>
  <c r="L99" i="1" s="1"/>
  <c r="H99" i="1"/>
  <c r="F99" i="1"/>
  <c r="I99" i="1" s="1"/>
  <c r="W98" i="1"/>
  <c r="S98" i="1"/>
  <c r="Q98" i="1"/>
  <c r="P98" i="1"/>
  <c r="O98" i="1"/>
  <c r="N98" i="1"/>
  <c r="K98" i="1"/>
  <c r="M98" i="1" s="1"/>
  <c r="I98" i="1"/>
  <c r="H98" i="1"/>
  <c r="F98" i="1"/>
  <c r="W97" i="1"/>
  <c r="S97" i="1"/>
  <c r="Q97" i="1"/>
  <c r="P97" i="1"/>
  <c r="O97" i="1"/>
  <c r="N97" i="1"/>
  <c r="M97" i="1"/>
  <c r="K97" i="1"/>
  <c r="I97" i="1"/>
  <c r="H97" i="1"/>
  <c r="F97" i="1"/>
  <c r="W96" i="1"/>
  <c r="S96" i="1"/>
  <c r="Q96" i="1"/>
  <c r="P96" i="1"/>
  <c r="O96" i="1"/>
  <c r="N96" i="1"/>
  <c r="J96" i="1"/>
  <c r="L96" i="1" s="1"/>
  <c r="H96" i="1"/>
  <c r="F96" i="1"/>
  <c r="I96" i="1" s="1"/>
  <c r="W95" i="1"/>
  <c r="S95" i="1"/>
  <c r="Q95" i="1"/>
  <c r="P95" i="1"/>
  <c r="O95" i="1"/>
  <c r="N95" i="1"/>
  <c r="J95" i="1"/>
  <c r="L95" i="1" s="1"/>
  <c r="I95" i="1"/>
  <c r="H95" i="1"/>
  <c r="F95" i="1"/>
  <c r="W94" i="1"/>
  <c r="S94" i="1"/>
  <c r="Q94" i="1"/>
  <c r="P94" i="1"/>
  <c r="O94" i="1"/>
  <c r="N94" i="1"/>
  <c r="K94" i="1"/>
  <c r="M94" i="1" s="1"/>
  <c r="I94" i="1"/>
  <c r="H94" i="1"/>
  <c r="F94" i="1"/>
  <c r="W93" i="1"/>
  <c r="S93" i="1"/>
  <c r="Q93" i="1"/>
  <c r="P93" i="1"/>
  <c r="O93" i="1"/>
  <c r="N93" i="1"/>
  <c r="M93" i="1"/>
  <c r="K93" i="1"/>
  <c r="H93" i="1"/>
  <c r="F93" i="1"/>
  <c r="I93" i="1" s="1"/>
  <c r="W92" i="1"/>
  <c r="S92" i="1"/>
  <c r="Q92" i="1"/>
  <c r="P92" i="1"/>
  <c r="O92" i="1"/>
  <c r="N92" i="1"/>
  <c r="K92" i="1"/>
  <c r="M92" i="1" s="1"/>
  <c r="H92" i="1"/>
  <c r="F92" i="1"/>
  <c r="I92" i="1" s="1"/>
  <c r="W91" i="1"/>
  <c r="S91" i="1"/>
  <c r="Q91" i="1"/>
  <c r="P91" i="1"/>
  <c r="O91" i="1"/>
  <c r="N91" i="1"/>
  <c r="M91" i="1"/>
  <c r="K91" i="1"/>
  <c r="I91" i="1"/>
  <c r="H91" i="1"/>
  <c r="F91" i="1"/>
  <c r="W90" i="1"/>
  <c r="S90" i="1"/>
  <c r="Q90" i="1"/>
  <c r="P90" i="1"/>
  <c r="O90" i="1"/>
  <c r="N90" i="1"/>
  <c r="L90" i="1"/>
  <c r="J90" i="1"/>
  <c r="I90" i="1"/>
  <c r="H90" i="1"/>
  <c r="F90" i="1"/>
  <c r="W89" i="1"/>
  <c r="S89" i="1"/>
  <c r="Q89" i="1"/>
  <c r="P89" i="1"/>
  <c r="O89" i="1"/>
  <c r="N89" i="1"/>
  <c r="L89" i="1"/>
  <c r="J89" i="1"/>
  <c r="I89" i="1"/>
  <c r="H89" i="1"/>
  <c r="F89" i="1"/>
  <c r="W88" i="1"/>
  <c r="S88" i="1"/>
  <c r="Q88" i="1"/>
  <c r="P88" i="1"/>
  <c r="O88" i="1"/>
  <c r="N88" i="1"/>
  <c r="L88" i="1"/>
  <c r="J88" i="1"/>
  <c r="H88" i="1"/>
  <c r="F88" i="1"/>
  <c r="I88" i="1" s="1"/>
  <c r="W87" i="1"/>
  <c r="S87" i="1"/>
  <c r="Q87" i="1"/>
  <c r="P87" i="1"/>
  <c r="O87" i="1"/>
  <c r="N87" i="1"/>
  <c r="J87" i="1"/>
  <c r="L87" i="1" s="1"/>
  <c r="I87" i="1"/>
  <c r="H87" i="1"/>
  <c r="W86" i="1"/>
  <c r="S86" i="1"/>
  <c r="Q86" i="1"/>
  <c r="P86" i="1"/>
  <c r="O86" i="1"/>
  <c r="N86" i="1"/>
  <c r="M86" i="1"/>
  <c r="K86" i="1"/>
  <c r="I86" i="1"/>
  <c r="H86" i="1"/>
  <c r="F86" i="1"/>
  <c r="W85" i="1"/>
  <c r="S85" i="1"/>
  <c r="Q85" i="1"/>
  <c r="P85" i="1"/>
  <c r="O85" i="1"/>
  <c r="N85" i="1"/>
  <c r="K85" i="1"/>
  <c r="M85" i="1" s="1"/>
  <c r="H85" i="1"/>
  <c r="F85" i="1"/>
  <c r="I85" i="1" s="1"/>
  <c r="W84" i="1"/>
  <c r="S84" i="1"/>
  <c r="Q84" i="1"/>
  <c r="P84" i="1"/>
  <c r="O84" i="1"/>
  <c r="N84" i="1"/>
  <c r="K84" i="1"/>
  <c r="M84" i="1" s="1"/>
  <c r="I84" i="1"/>
  <c r="H84" i="1"/>
  <c r="F84" i="1"/>
  <c r="W83" i="1"/>
  <c r="S83" i="1"/>
  <c r="Q83" i="1"/>
  <c r="P83" i="1"/>
  <c r="O83" i="1"/>
  <c r="N83" i="1"/>
  <c r="K83" i="1"/>
  <c r="M83" i="1" s="1"/>
  <c r="I83" i="1"/>
  <c r="H83" i="1"/>
  <c r="F83" i="1"/>
  <c r="W82" i="1"/>
  <c r="S82" i="1"/>
  <c r="Q82" i="1"/>
  <c r="P82" i="1"/>
  <c r="O82" i="1"/>
  <c r="N82" i="1"/>
  <c r="M82" i="1"/>
  <c r="K82" i="1"/>
  <c r="H82" i="1"/>
  <c r="F82" i="1"/>
  <c r="I82" i="1" s="1"/>
  <c r="W81" i="1"/>
  <c r="S81" i="1"/>
  <c r="Q81" i="1"/>
  <c r="P81" i="1"/>
  <c r="O81" i="1"/>
  <c r="N81" i="1"/>
  <c r="J81" i="1"/>
  <c r="L81" i="1" s="1"/>
  <c r="H81" i="1"/>
  <c r="F81" i="1"/>
  <c r="I81" i="1" s="1"/>
  <c r="W80" i="1"/>
  <c r="S80" i="1"/>
  <c r="Q80" i="1"/>
  <c r="P80" i="1"/>
  <c r="O80" i="1"/>
  <c r="N80" i="1"/>
  <c r="M80" i="1"/>
  <c r="K80" i="1"/>
  <c r="I80" i="1"/>
  <c r="H80" i="1"/>
  <c r="F80" i="1"/>
  <c r="W79" i="1"/>
  <c r="S79" i="1"/>
  <c r="Q79" i="1"/>
  <c r="P79" i="1"/>
  <c r="O79" i="1"/>
  <c r="N79" i="1"/>
  <c r="K79" i="1"/>
  <c r="M79" i="1" s="1"/>
  <c r="I79" i="1"/>
  <c r="H79" i="1"/>
  <c r="F79" i="1"/>
  <c r="W78" i="1"/>
  <c r="S78" i="1"/>
  <c r="Q78" i="1"/>
  <c r="P78" i="1"/>
  <c r="O78" i="1"/>
  <c r="N78" i="1"/>
  <c r="M78" i="1"/>
  <c r="K78" i="1"/>
  <c r="I78" i="1"/>
  <c r="H78" i="1"/>
  <c r="F78" i="1"/>
  <c r="W77" i="1"/>
  <c r="S77" i="1"/>
  <c r="Q77" i="1"/>
  <c r="P77" i="1"/>
  <c r="O77" i="1"/>
  <c r="N77" i="1"/>
  <c r="M77" i="1"/>
  <c r="K77" i="1"/>
  <c r="H77" i="1"/>
  <c r="F77" i="1"/>
  <c r="I77" i="1" s="1"/>
  <c r="W76" i="1"/>
  <c r="S76" i="1"/>
  <c r="Q76" i="1"/>
  <c r="P76" i="1"/>
  <c r="O76" i="1"/>
  <c r="N76" i="1"/>
  <c r="J76" i="1"/>
  <c r="L76" i="1" s="1"/>
  <c r="H76" i="1"/>
  <c r="F76" i="1"/>
  <c r="I76" i="1" s="1"/>
  <c r="W75" i="1"/>
  <c r="S75" i="1"/>
  <c r="Q75" i="1"/>
  <c r="P75" i="1"/>
  <c r="O75" i="1"/>
  <c r="N75" i="1"/>
  <c r="L75" i="1"/>
  <c r="J75" i="1"/>
  <c r="I75" i="1"/>
  <c r="H75" i="1"/>
  <c r="F75" i="1"/>
  <c r="W74" i="1"/>
  <c r="S74" i="1"/>
  <c r="Q74" i="1"/>
  <c r="P74" i="1"/>
  <c r="O74" i="1"/>
  <c r="N74" i="1"/>
  <c r="L74" i="1"/>
  <c r="J74" i="1"/>
  <c r="H74" i="1"/>
  <c r="F74" i="1"/>
  <c r="I74" i="1" s="1"/>
  <c r="W73" i="1"/>
  <c r="S73" i="1"/>
  <c r="Q73" i="1"/>
  <c r="P73" i="1"/>
  <c r="O73" i="1"/>
  <c r="N73" i="1"/>
  <c r="K73" i="1"/>
  <c r="M73" i="1" s="1"/>
  <c r="I73" i="1"/>
  <c r="H73" i="1"/>
  <c r="F73" i="1"/>
  <c r="W72" i="1"/>
  <c r="S72" i="1"/>
  <c r="Q72" i="1"/>
  <c r="P72" i="1"/>
  <c r="O72" i="1"/>
  <c r="N72" i="1"/>
  <c r="M72" i="1"/>
  <c r="K72" i="1"/>
  <c r="I72" i="1"/>
  <c r="H72" i="1"/>
  <c r="F72" i="1"/>
  <c r="W71" i="1"/>
  <c r="S71" i="1"/>
  <c r="Q71" i="1"/>
  <c r="P71" i="1"/>
  <c r="O71" i="1"/>
  <c r="N71" i="1"/>
  <c r="K71" i="1"/>
  <c r="M71" i="1" s="1"/>
  <c r="H71" i="1"/>
  <c r="F71" i="1"/>
  <c r="I71" i="1" s="1"/>
  <c r="W70" i="1"/>
  <c r="S70" i="1"/>
  <c r="Q70" i="1"/>
  <c r="P70" i="1"/>
  <c r="O70" i="1"/>
  <c r="N70" i="1"/>
  <c r="M70" i="1"/>
  <c r="K70" i="1"/>
  <c r="H70" i="1"/>
  <c r="F70" i="1"/>
  <c r="I70" i="1" s="1"/>
  <c r="W69" i="1"/>
  <c r="S69" i="1"/>
  <c r="Q69" i="1"/>
  <c r="P69" i="1"/>
  <c r="O69" i="1"/>
  <c r="N69" i="1"/>
  <c r="J69" i="1"/>
  <c r="L69" i="1" s="1"/>
  <c r="H69" i="1"/>
  <c r="F69" i="1"/>
  <c r="I69" i="1" s="1"/>
  <c r="W68" i="1"/>
  <c r="S68" i="1"/>
  <c r="Q68" i="1"/>
  <c r="P68" i="1"/>
  <c r="O68" i="1"/>
  <c r="N68" i="1"/>
  <c r="J68" i="1"/>
  <c r="L68" i="1" s="1"/>
  <c r="I68" i="1"/>
  <c r="H68" i="1"/>
  <c r="F68" i="1"/>
  <c r="W67" i="1"/>
  <c r="S67" i="1"/>
  <c r="Q67" i="1"/>
  <c r="P67" i="1"/>
  <c r="O67" i="1"/>
  <c r="N67" i="1"/>
  <c r="J67" i="1"/>
  <c r="L67" i="1" s="1"/>
  <c r="I67" i="1"/>
  <c r="H67" i="1"/>
  <c r="F67" i="1"/>
  <c r="W66" i="1"/>
  <c r="S66" i="1"/>
  <c r="Q66" i="1"/>
  <c r="P66" i="1"/>
  <c r="O66" i="1"/>
  <c r="N66" i="1"/>
  <c r="M66" i="1"/>
  <c r="K66" i="1"/>
  <c r="H66" i="1"/>
  <c r="F66" i="1"/>
  <c r="I66" i="1" s="1"/>
  <c r="W65" i="1"/>
  <c r="S65" i="1"/>
  <c r="Q65" i="1"/>
  <c r="P65" i="1"/>
  <c r="O65" i="1"/>
  <c r="N65" i="1"/>
  <c r="M65" i="1"/>
  <c r="K65" i="1"/>
  <c r="H65" i="1"/>
  <c r="F65" i="1"/>
  <c r="I65" i="1" s="1"/>
  <c r="W64" i="1"/>
  <c r="S64" i="1"/>
  <c r="Q64" i="1"/>
  <c r="P64" i="1"/>
  <c r="O64" i="1"/>
  <c r="N64" i="1"/>
  <c r="M64" i="1"/>
  <c r="K64" i="1"/>
  <c r="I64" i="1"/>
  <c r="H64" i="1"/>
  <c r="F64" i="1"/>
  <c r="W63" i="1"/>
  <c r="S63" i="1"/>
  <c r="Q63" i="1"/>
  <c r="P63" i="1"/>
  <c r="O63" i="1"/>
  <c r="N63" i="1"/>
  <c r="J63" i="1"/>
  <c r="L63" i="1" s="1"/>
  <c r="I63" i="1"/>
  <c r="H63" i="1"/>
  <c r="F63" i="1"/>
  <c r="W62" i="1"/>
  <c r="S62" i="1"/>
  <c r="Q62" i="1"/>
  <c r="P62" i="1"/>
  <c r="O62" i="1"/>
  <c r="N62" i="1"/>
  <c r="M62" i="1"/>
  <c r="K62" i="1"/>
  <c r="I62" i="1"/>
  <c r="H62" i="1"/>
  <c r="F62" i="1"/>
  <c r="W61" i="1"/>
  <c r="S61" i="1"/>
  <c r="Q61" i="1"/>
  <c r="P61" i="1"/>
  <c r="O61" i="1"/>
  <c r="N61" i="1"/>
  <c r="J61" i="1"/>
  <c r="L61" i="1" s="1"/>
  <c r="H61" i="1"/>
  <c r="F61" i="1"/>
  <c r="I61" i="1" s="1"/>
  <c r="W60" i="1"/>
  <c r="S60" i="1"/>
  <c r="Q60" i="1"/>
  <c r="P60" i="1"/>
  <c r="O60" i="1"/>
  <c r="N60" i="1"/>
  <c r="J60" i="1"/>
  <c r="L60" i="1" s="1"/>
  <c r="I60" i="1"/>
  <c r="H60" i="1"/>
  <c r="F60" i="1"/>
  <c r="W59" i="1"/>
  <c r="S59" i="1"/>
  <c r="Q59" i="1"/>
  <c r="P59" i="1"/>
  <c r="O59" i="1"/>
  <c r="N59" i="1"/>
  <c r="K59" i="1"/>
  <c r="M59" i="1" s="1"/>
  <c r="I59" i="1"/>
  <c r="H59" i="1"/>
  <c r="F59" i="1"/>
  <c r="W58" i="1"/>
  <c r="S58" i="1"/>
  <c r="P58" i="1"/>
  <c r="O58" i="1"/>
  <c r="G58" i="1"/>
  <c r="Q58" i="1" s="1"/>
  <c r="E58" i="1"/>
  <c r="W57" i="1"/>
  <c r="S57" i="1"/>
  <c r="Q57" i="1"/>
  <c r="P57" i="1"/>
  <c r="O57" i="1"/>
  <c r="N57" i="1"/>
  <c r="K57" i="1"/>
  <c r="I57" i="1"/>
  <c r="H57" i="1"/>
  <c r="W56" i="1"/>
  <c r="S56" i="1"/>
  <c r="Q56" i="1"/>
  <c r="P56" i="1"/>
  <c r="O56" i="1"/>
  <c r="N56" i="1"/>
  <c r="L56" i="1"/>
  <c r="J56" i="1"/>
  <c r="I56" i="1"/>
  <c r="H56" i="1"/>
  <c r="F56" i="1"/>
  <c r="W55" i="1"/>
  <c r="S55" i="1"/>
  <c r="Q55" i="1"/>
  <c r="P55" i="1"/>
  <c r="O55" i="1"/>
  <c r="N55" i="1"/>
  <c r="J55" i="1"/>
  <c r="L55" i="1" s="1"/>
  <c r="I55" i="1"/>
  <c r="H55" i="1"/>
  <c r="F55" i="1"/>
  <c r="W54" i="1"/>
  <c r="S54" i="1"/>
  <c r="Q54" i="1"/>
  <c r="P54" i="1"/>
  <c r="O54" i="1"/>
  <c r="N54" i="1"/>
  <c r="L54" i="1"/>
  <c r="J54" i="1"/>
  <c r="I54" i="1"/>
  <c r="H54" i="1"/>
  <c r="F54" i="1"/>
  <c r="W53" i="1"/>
  <c r="S53" i="1"/>
  <c r="Q53" i="1"/>
  <c r="P53" i="1"/>
  <c r="O53" i="1"/>
  <c r="N53" i="1"/>
  <c r="M53" i="1"/>
  <c r="K53" i="1"/>
  <c r="H53" i="1"/>
  <c r="F53" i="1"/>
  <c r="I53" i="1" s="1"/>
  <c r="W52" i="1"/>
  <c r="S52" i="1"/>
  <c r="Q52" i="1"/>
  <c r="P52" i="1"/>
  <c r="O52" i="1"/>
  <c r="N52" i="1"/>
  <c r="K52" i="1"/>
  <c r="M52" i="1" s="1"/>
  <c r="H52" i="1"/>
  <c r="F52" i="1"/>
  <c r="I52" i="1" s="1"/>
  <c r="W51" i="1"/>
  <c r="S51" i="1"/>
  <c r="Q51" i="1"/>
  <c r="P51" i="1"/>
  <c r="O51" i="1"/>
  <c r="N51" i="1"/>
  <c r="L51" i="1"/>
  <c r="J51" i="1"/>
  <c r="I51" i="1"/>
  <c r="H51" i="1"/>
  <c r="F51" i="1"/>
  <c r="W50" i="1"/>
  <c r="S50" i="1"/>
  <c r="Q50" i="1"/>
  <c r="P50" i="1"/>
  <c r="O50" i="1"/>
  <c r="N50" i="1"/>
  <c r="M50" i="1"/>
  <c r="K50" i="1"/>
  <c r="H50" i="1"/>
  <c r="F50" i="1"/>
  <c r="I50" i="1" s="1"/>
  <c r="W49" i="1"/>
  <c r="S49" i="1"/>
  <c r="Q49" i="1"/>
  <c r="P49" i="1"/>
  <c r="O49" i="1"/>
  <c r="N49" i="1"/>
  <c r="K49" i="1"/>
  <c r="M49" i="1" s="1"/>
  <c r="I49" i="1"/>
  <c r="H49" i="1"/>
  <c r="F49" i="1"/>
  <c r="W48" i="1"/>
  <c r="S48" i="1"/>
  <c r="Q48" i="1"/>
  <c r="P48" i="1"/>
  <c r="O48" i="1"/>
  <c r="N48" i="1"/>
  <c r="L48" i="1"/>
  <c r="J48" i="1"/>
  <c r="I48" i="1"/>
  <c r="H48" i="1"/>
  <c r="F48" i="1"/>
  <c r="W47" i="1"/>
  <c r="S47" i="1"/>
  <c r="Q47" i="1"/>
  <c r="P47" i="1"/>
  <c r="O47" i="1"/>
  <c r="N47" i="1"/>
  <c r="K47" i="1"/>
  <c r="M47" i="1" s="1"/>
  <c r="H47" i="1"/>
  <c r="F47" i="1"/>
  <c r="I47" i="1" s="1"/>
  <c r="W46" i="1"/>
  <c r="S46" i="1"/>
  <c r="Q46" i="1"/>
  <c r="P46" i="1"/>
  <c r="O46" i="1"/>
  <c r="N46" i="1"/>
  <c r="L46" i="1"/>
  <c r="J46" i="1"/>
  <c r="H46" i="1"/>
  <c r="F46" i="1"/>
  <c r="I46" i="1" s="1"/>
  <c r="W45" i="1"/>
  <c r="S45" i="1"/>
  <c r="Q45" i="1"/>
  <c r="P45" i="1"/>
  <c r="O45" i="1"/>
  <c r="N45" i="1"/>
  <c r="J45" i="1"/>
  <c r="L45" i="1" s="1"/>
  <c r="H45" i="1"/>
  <c r="F45" i="1"/>
  <c r="I45" i="1" s="1"/>
  <c r="W44" i="1"/>
  <c r="S44" i="1"/>
  <c r="Q44" i="1"/>
  <c r="P44" i="1"/>
  <c r="O44" i="1"/>
  <c r="N44" i="1"/>
  <c r="J44" i="1"/>
  <c r="L44" i="1" s="1"/>
  <c r="I44" i="1"/>
  <c r="H44" i="1"/>
  <c r="F44" i="1"/>
  <c r="W43" i="1"/>
  <c r="S43" i="1"/>
  <c r="Q43" i="1"/>
  <c r="P43" i="1"/>
  <c r="O43" i="1"/>
  <c r="N43" i="1"/>
  <c r="J43" i="1"/>
  <c r="L43" i="1" s="1"/>
  <c r="I43" i="1"/>
  <c r="H43" i="1"/>
  <c r="F43" i="1"/>
  <c r="W42" i="1"/>
  <c r="S42" i="1"/>
  <c r="Q42" i="1"/>
  <c r="P42" i="1"/>
  <c r="O42" i="1"/>
  <c r="N42" i="1"/>
  <c r="M42" i="1"/>
  <c r="K42" i="1"/>
  <c r="H42" i="1"/>
  <c r="F42" i="1"/>
  <c r="I42" i="1" s="1"/>
  <c r="W41" i="1"/>
  <c r="S41" i="1"/>
  <c r="Q41" i="1"/>
  <c r="P41" i="1"/>
  <c r="O41" i="1"/>
  <c r="N41" i="1"/>
  <c r="M41" i="1"/>
  <c r="K41" i="1"/>
  <c r="H41" i="1"/>
  <c r="F41" i="1"/>
  <c r="I41" i="1" s="1"/>
  <c r="W40" i="1"/>
  <c r="S40" i="1"/>
  <c r="Q40" i="1"/>
  <c r="P40" i="1"/>
  <c r="O40" i="1"/>
  <c r="N40" i="1"/>
  <c r="K40" i="1"/>
  <c r="M40" i="1" s="1"/>
  <c r="I40" i="1"/>
  <c r="H40" i="1"/>
  <c r="F40" i="1"/>
  <c r="W39" i="1"/>
  <c r="S39" i="1"/>
  <c r="Q39" i="1"/>
  <c r="P39" i="1"/>
  <c r="O39" i="1"/>
  <c r="N39" i="1"/>
  <c r="K39" i="1"/>
  <c r="M39" i="1" s="1"/>
  <c r="I39" i="1"/>
  <c r="H39" i="1"/>
  <c r="F39" i="1"/>
  <c r="W38" i="1"/>
  <c r="S38" i="1"/>
  <c r="Q38" i="1"/>
  <c r="P38" i="1"/>
  <c r="O38" i="1"/>
  <c r="N38" i="1"/>
  <c r="M38" i="1"/>
  <c r="K38" i="1"/>
  <c r="I38" i="1"/>
  <c r="H38" i="1"/>
  <c r="F38" i="1"/>
  <c r="W37" i="1"/>
  <c r="S37" i="1"/>
  <c r="Q37" i="1"/>
  <c r="P37" i="1"/>
  <c r="O37" i="1"/>
  <c r="N37" i="1"/>
  <c r="K37" i="1"/>
  <c r="M37" i="1" s="1"/>
  <c r="H37" i="1"/>
  <c r="F37" i="1"/>
  <c r="I37" i="1" s="1"/>
  <c r="W36" i="1"/>
  <c r="S36" i="1"/>
  <c r="Q36" i="1"/>
  <c r="P36" i="1"/>
  <c r="O36" i="1"/>
  <c r="N36" i="1"/>
  <c r="K36" i="1"/>
  <c r="M36" i="1" s="1"/>
  <c r="I36" i="1"/>
  <c r="H36" i="1"/>
  <c r="F36" i="1"/>
  <c r="W35" i="1"/>
  <c r="S35" i="1"/>
  <c r="Q35" i="1"/>
  <c r="P35" i="1"/>
  <c r="O35" i="1"/>
  <c r="N35" i="1"/>
  <c r="J35" i="1"/>
  <c r="L35" i="1" s="1"/>
  <c r="I35" i="1"/>
  <c r="H35" i="1"/>
  <c r="F35" i="1"/>
  <c r="W34" i="1"/>
  <c r="S34" i="1"/>
  <c r="Q34" i="1"/>
  <c r="P34" i="1"/>
  <c r="O34" i="1"/>
  <c r="N34" i="1"/>
  <c r="M34" i="1"/>
  <c r="K34" i="1"/>
  <c r="H34" i="1"/>
  <c r="F34" i="1"/>
  <c r="I34" i="1" s="1"/>
  <c r="W33" i="1"/>
  <c r="S33" i="1"/>
  <c r="Q33" i="1"/>
  <c r="P33" i="1"/>
  <c r="O33" i="1"/>
  <c r="N33" i="1"/>
  <c r="K33" i="1"/>
  <c r="M33" i="1" s="1"/>
  <c r="H33" i="1"/>
  <c r="F33" i="1"/>
  <c r="I33" i="1" s="1"/>
  <c r="W32" i="1"/>
  <c r="S32" i="1"/>
  <c r="Q32" i="1"/>
  <c r="P32" i="1"/>
  <c r="O32" i="1"/>
  <c r="N32" i="1"/>
  <c r="M32" i="1"/>
  <c r="K32" i="1"/>
  <c r="I32" i="1"/>
  <c r="H32" i="1"/>
  <c r="F32" i="1"/>
  <c r="W31" i="1"/>
  <c r="S31" i="1"/>
  <c r="Q31" i="1"/>
  <c r="P31" i="1"/>
  <c r="O31" i="1"/>
  <c r="N31" i="1"/>
  <c r="L31" i="1"/>
  <c r="J31" i="1"/>
  <c r="I31" i="1"/>
  <c r="H31" i="1"/>
  <c r="F31" i="1"/>
  <c r="W30" i="1"/>
  <c r="S30" i="1"/>
  <c r="Q30" i="1"/>
  <c r="P30" i="1"/>
  <c r="N30" i="1"/>
  <c r="L30" i="1"/>
  <c r="J30" i="1"/>
  <c r="I30" i="1"/>
  <c r="H30" i="1"/>
  <c r="F30" i="1"/>
  <c r="E30" i="1"/>
  <c r="O30" i="1" s="1"/>
  <c r="W29" i="1"/>
  <c r="S29" i="1"/>
  <c r="Q29" i="1"/>
  <c r="P29" i="1"/>
  <c r="O29" i="1"/>
  <c r="N29" i="1"/>
  <c r="M29" i="1"/>
  <c r="K29" i="1"/>
  <c r="H29" i="1"/>
  <c r="F29" i="1"/>
  <c r="I29" i="1" s="1"/>
  <c r="W28" i="1"/>
  <c r="S28" i="1"/>
  <c r="Q28" i="1"/>
  <c r="P28" i="1"/>
  <c r="O28" i="1"/>
  <c r="N28" i="1"/>
  <c r="L28" i="1"/>
  <c r="J28" i="1"/>
  <c r="H28" i="1"/>
  <c r="F28" i="1"/>
  <c r="I28" i="1" s="1"/>
  <c r="W27" i="1"/>
  <c r="S27" i="1"/>
  <c r="Q27" i="1"/>
  <c r="P27" i="1"/>
  <c r="O27" i="1"/>
  <c r="N27" i="1"/>
  <c r="J27" i="1"/>
  <c r="L27" i="1" s="1"/>
  <c r="I27" i="1"/>
  <c r="H27" i="1"/>
  <c r="F27" i="1"/>
  <c r="W26" i="1"/>
  <c r="S26" i="1"/>
  <c r="Q26" i="1"/>
  <c r="P26" i="1"/>
  <c r="O26" i="1"/>
  <c r="N26" i="1"/>
  <c r="J26" i="1"/>
  <c r="L26" i="1" s="1"/>
  <c r="I26" i="1"/>
  <c r="H26" i="1"/>
  <c r="F26" i="1"/>
  <c r="W25" i="1"/>
  <c r="S25" i="1"/>
  <c r="Q25" i="1"/>
  <c r="P25" i="1"/>
  <c r="O25" i="1"/>
  <c r="N25" i="1"/>
  <c r="M25" i="1"/>
  <c r="K25" i="1"/>
  <c r="I25" i="1"/>
  <c r="H25" i="1"/>
  <c r="F25" i="1"/>
  <c r="W24" i="1"/>
  <c r="S24" i="1"/>
  <c r="Q24" i="1"/>
  <c r="P24" i="1"/>
  <c r="O24" i="1"/>
  <c r="N24" i="1"/>
  <c r="J24" i="1"/>
  <c r="L24" i="1" s="1"/>
  <c r="H24" i="1"/>
  <c r="F24" i="1"/>
  <c r="I24" i="1" s="1"/>
  <c r="W23" i="1"/>
  <c r="S23" i="1"/>
  <c r="Q23" i="1"/>
  <c r="P23" i="1"/>
  <c r="O23" i="1"/>
  <c r="N23" i="1"/>
  <c r="J23" i="1"/>
  <c r="L23" i="1" s="1"/>
  <c r="I23" i="1"/>
  <c r="H23" i="1"/>
  <c r="F23" i="1"/>
  <c r="W22" i="1"/>
  <c r="S22" i="1"/>
  <c r="Q22" i="1"/>
  <c r="P22" i="1"/>
  <c r="O22" i="1"/>
  <c r="N22" i="1"/>
  <c r="J22" i="1"/>
  <c r="L22" i="1" s="1"/>
  <c r="I22" i="1"/>
  <c r="H22" i="1"/>
  <c r="F22" i="1"/>
  <c r="W21" i="1"/>
  <c r="S21" i="1"/>
  <c r="Q21" i="1"/>
  <c r="P21" i="1"/>
  <c r="O21" i="1"/>
  <c r="N21" i="1"/>
  <c r="M21" i="1"/>
  <c r="K21" i="1"/>
  <c r="H21" i="1"/>
  <c r="F21" i="1"/>
  <c r="I21" i="1" s="1"/>
  <c r="W20" i="1"/>
  <c r="S20" i="1"/>
  <c r="Q20" i="1"/>
  <c r="P20" i="1"/>
  <c r="O20" i="1"/>
  <c r="N20" i="1"/>
  <c r="K20" i="1"/>
  <c r="M20" i="1" s="1"/>
  <c r="H20" i="1"/>
  <c r="F20" i="1"/>
  <c r="I20" i="1" s="1"/>
  <c r="W19" i="1"/>
  <c r="S19" i="1"/>
  <c r="Q19" i="1"/>
  <c r="P19" i="1"/>
  <c r="O19" i="1"/>
  <c r="N19" i="1"/>
  <c r="M19" i="1"/>
  <c r="K19" i="1"/>
  <c r="I19" i="1"/>
  <c r="H19" i="1"/>
  <c r="F19" i="1"/>
  <c r="W18" i="1"/>
  <c r="S18" i="1"/>
  <c r="Q18" i="1"/>
  <c r="P18" i="1"/>
  <c r="O18" i="1"/>
  <c r="N18" i="1"/>
  <c r="J18" i="1"/>
  <c r="L18" i="1" s="1"/>
  <c r="I18" i="1"/>
  <c r="H18" i="1"/>
  <c r="F18" i="1"/>
  <c r="W17" i="1"/>
  <c r="S17" i="1"/>
  <c r="Q17" i="1"/>
  <c r="P17" i="1"/>
  <c r="O17" i="1"/>
  <c r="N17" i="1"/>
  <c r="L17" i="1"/>
  <c r="J17" i="1"/>
  <c r="I17" i="1"/>
  <c r="H17" i="1"/>
  <c r="F17" i="1"/>
  <c r="W16" i="1"/>
  <c r="S16" i="1"/>
  <c r="P16" i="1"/>
  <c r="O16" i="1"/>
  <c r="G16" i="1"/>
  <c r="K16" i="1" s="1"/>
  <c r="M16" i="1" s="1"/>
  <c r="F16" i="1"/>
  <c r="I16" i="1" s="1"/>
  <c r="W15" i="1"/>
  <c r="S15" i="1"/>
  <c r="Q15" i="1"/>
  <c r="P15" i="1"/>
  <c r="O15" i="1"/>
  <c r="N15" i="1"/>
  <c r="M15" i="1"/>
  <c r="K15" i="1"/>
  <c r="H15" i="1"/>
  <c r="F15" i="1"/>
  <c r="I15" i="1" s="1"/>
  <c r="W14" i="1"/>
  <c r="S14" i="1"/>
  <c r="Q14" i="1"/>
  <c r="P14" i="1"/>
  <c r="O14" i="1"/>
  <c r="N14" i="1"/>
  <c r="J14" i="1"/>
  <c r="L14" i="1" s="1"/>
  <c r="H14" i="1"/>
  <c r="F14" i="1"/>
  <c r="I14" i="1" s="1"/>
  <c r="W13" i="1"/>
  <c r="S13" i="1"/>
  <c r="Q13" i="1"/>
  <c r="P13" i="1"/>
  <c r="O13" i="1"/>
  <c r="N13" i="1"/>
  <c r="J13" i="1"/>
  <c r="L13" i="1" s="1"/>
  <c r="I13" i="1"/>
  <c r="H13" i="1"/>
  <c r="W12" i="1"/>
  <c r="S12" i="1"/>
  <c r="Q12" i="1"/>
  <c r="P12" i="1"/>
  <c r="O12" i="1"/>
  <c r="N12" i="1"/>
  <c r="K12" i="1"/>
  <c r="M12" i="1" s="1"/>
  <c r="I12" i="1"/>
  <c r="H12" i="1"/>
  <c r="F12" i="1"/>
  <c r="W11" i="1"/>
  <c r="S11" i="1"/>
  <c r="Q11" i="1"/>
  <c r="P11" i="1"/>
  <c r="O11" i="1"/>
  <c r="N11" i="1"/>
  <c r="L11" i="1"/>
  <c r="J11" i="1"/>
  <c r="I11" i="1"/>
  <c r="H11" i="1"/>
  <c r="F11" i="1"/>
  <c r="W10" i="1"/>
  <c r="S10" i="1"/>
  <c r="Q10" i="1"/>
  <c r="P10" i="1"/>
  <c r="O10" i="1"/>
  <c r="N10" i="1"/>
  <c r="M10" i="1"/>
  <c r="K10" i="1"/>
  <c r="H10" i="1"/>
  <c r="F10" i="1"/>
  <c r="I10" i="1" s="1"/>
  <c r="W9" i="1"/>
  <c r="S9" i="1"/>
  <c r="P9" i="1"/>
  <c r="O9" i="1"/>
  <c r="G9" i="1"/>
  <c r="Q9" i="1" s="1"/>
  <c r="W8" i="1"/>
  <c r="S8" i="1"/>
  <c r="Q8" i="1"/>
  <c r="P8" i="1"/>
  <c r="O8" i="1"/>
  <c r="N8" i="1"/>
  <c r="L8" i="1"/>
  <c r="J8" i="1"/>
  <c r="H8" i="1"/>
  <c r="F8" i="1"/>
  <c r="I8" i="1" s="1"/>
  <c r="W7" i="1"/>
  <c r="S7" i="1"/>
  <c r="Q7" i="1"/>
  <c r="P7" i="1"/>
  <c r="O7" i="1"/>
  <c r="N7" i="1"/>
  <c r="K7" i="1"/>
  <c r="M7" i="1" s="1"/>
  <c r="H7" i="1"/>
  <c r="F7" i="1"/>
  <c r="I7" i="1" s="1"/>
  <c r="W6" i="1"/>
  <c r="S6" i="1"/>
  <c r="Q6" i="1"/>
  <c r="P6" i="1"/>
  <c r="O6" i="1"/>
  <c r="N6" i="1"/>
  <c r="L6" i="1"/>
  <c r="J6" i="1"/>
  <c r="I6" i="1"/>
  <c r="H6" i="1"/>
  <c r="F6" i="1"/>
  <c r="W5" i="1"/>
  <c r="S5" i="1"/>
  <c r="Q5" i="1"/>
  <c r="P5" i="1"/>
  <c r="O5" i="1"/>
  <c r="N5" i="1"/>
  <c r="M5" i="1"/>
  <c r="K5" i="1"/>
  <c r="I5" i="1"/>
  <c r="H5" i="1"/>
  <c r="F5" i="1"/>
  <c r="W4" i="1"/>
  <c r="S4" i="1"/>
  <c r="Q4" i="1"/>
  <c r="P4" i="1"/>
  <c r="O4" i="1"/>
  <c r="N4" i="1"/>
  <c r="L4" i="1"/>
  <c r="J4" i="1"/>
  <c r="I4" i="1"/>
  <c r="H4" i="1"/>
  <c r="F4" i="1"/>
  <c r="W3" i="1"/>
  <c r="S3" i="1"/>
  <c r="Q3" i="1"/>
  <c r="P3" i="1"/>
  <c r="O3" i="1"/>
  <c r="N3" i="1"/>
  <c r="L3" i="1"/>
  <c r="J3" i="1"/>
  <c r="H3" i="1"/>
  <c r="F3" i="1"/>
  <c r="I3" i="1" s="1"/>
  <c r="W2" i="1"/>
  <c r="S2" i="1"/>
  <c r="Q2" i="1"/>
  <c r="P2" i="1"/>
  <c r="O2" i="1"/>
  <c r="N2" i="1"/>
  <c r="J2" i="1"/>
  <c r="L2" i="1" s="1"/>
  <c r="H2" i="1"/>
  <c r="F2" i="1"/>
  <c r="E2" i="1"/>
  <c r="I2" i="1" s="1"/>
  <c r="N16" i="1" l="1"/>
  <c r="N158" i="1"/>
  <c r="S164" i="1"/>
  <c r="Q264" i="1"/>
  <c r="F58" i="1"/>
  <c r="I58" i="1" s="1"/>
  <c r="Q260" i="1"/>
  <c r="Q16" i="1"/>
  <c r="H58" i="1"/>
  <c r="Q158" i="1"/>
  <c r="H163" i="1"/>
  <c r="F487" i="1"/>
  <c r="J58" i="1"/>
  <c r="L58" i="1" s="1"/>
  <c r="J163" i="1"/>
  <c r="L163" i="1" s="1"/>
  <c r="F261" i="1"/>
  <c r="I261" i="1" s="1"/>
  <c r="I487" i="1"/>
  <c r="N58" i="1"/>
  <c r="N163" i="1"/>
  <c r="H261" i="1"/>
  <c r="F339" i="1"/>
  <c r="I339" i="1" s="1"/>
  <c r="P163" i="1"/>
  <c r="K261" i="1"/>
  <c r="M261" i="1" s="1"/>
  <c r="H298" i="1"/>
  <c r="F322" i="1"/>
  <c r="I322" i="1" s="1"/>
  <c r="H339" i="1"/>
  <c r="J298" i="1"/>
  <c r="L298" i="1" s="1"/>
  <c r="J339" i="1"/>
  <c r="L339" i="1" s="1"/>
  <c r="P276" i="1"/>
  <c r="F9" i="1"/>
  <c r="I9" i="1" s="1"/>
  <c r="I240" i="1"/>
  <c r="Q276" i="1"/>
  <c r="N298" i="1"/>
  <c r="F305" i="1"/>
  <c r="I305" i="1" s="1"/>
  <c r="J322" i="1"/>
  <c r="L322" i="1" s="1"/>
  <c r="N339" i="1"/>
  <c r="H9" i="1"/>
  <c r="Q194" i="1"/>
  <c r="F264" i="1"/>
  <c r="I264" i="1" s="1"/>
  <c r="H305" i="1"/>
  <c r="P255" i="1"/>
  <c r="J9" i="1"/>
  <c r="L9" i="1" s="1"/>
  <c r="Q255" i="1"/>
  <c r="H264" i="1"/>
  <c r="J305" i="1"/>
  <c r="L305" i="1" s="1"/>
  <c r="N9" i="1"/>
  <c r="H260" i="1"/>
  <c r="N305" i="1"/>
  <c r="H16" i="1"/>
  <c r="H158" i="1"/>
  <c r="F258" i="1"/>
  <c r="I258" i="1" s="1"/>
  <c r="P331" i="1"/>
  <c r="N473" i="1"/>
  <c r="P164" i="1"/>
  <c r="K260" i="1"/>
  <c r="M26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Adolfo Cordero</author>
    <author>Macromia</author>
  </authors>
  <commentList>
    <comment ref="H1" authorId="0" shapeId="0" xr:uid="{C706ACFE-F5F1-497E-8FBF-1FB7702A820F}">
      <text>
        <r>
          <rPr>
            <b/>
            <sz val="9"/>
            <color indexed="81"/>
            <rFont val="Tahoma"/>
            <charset val="1"/>
          </rPr>
          <t>Adolfo Cordero:</t>
        </r>
        <r>
          <rPr>
            <sz val="9"/>
            <color indexed="81"/>
            <rFont val="Tahoma"/>
            <charset val="1"/>
          </rPr>
          <t xml:space="preserve">
Log (species+1)</t>
        </r>
      </text>
    </comment>
    <comment ref="R1" authorId="1" shapeId="0" xr:uid="{2DB1287E-FE3C-45FF-AFD4-A6665CECC3D6}">
      <text>
        <r>
          <rPr>
            <b/>
            <sz val="9"/>
            <color indexed="81"/>
            <rFont val="Tahoma"/>
            <family val="2"/>
          </rPr>
          <t>Macromia:</t>
        </r>
        <r>
          <rPr>
            <sz val="9"/>
            <color indexed="81"/>
            <rFont val="Tahoma"/>
            <family val="2"/>
          </rPr>
          <t xml:space="preserve">
from Wikipedia</t>
        </r>
      </text>
    </comment>
    <comment ref="U1" authorId="0" shapeId="0" xr:uid="{B233DA49-DAE0-4317-8BD4-B69E7BF7F52E}">
      <text>
        <r>
          <rPr>
            <b/>
            <sz val="9"/>
            <color indexed="81"/>
            <rFont val="Tahoma"/>
            <charset val="1"/>
          </rPr>
          <t>Adolfo Cordero:</t>
        </r>
        <r>
          <rPr>
            <sz val="9"/>
            <color indexed="81"/>
            <rFont val="Tahoma"/>
            <charset val="1"/>
          </rPr>
          <t xml:space="preserve">
Distance to continent or large island (km)
From Wikipedia or calculated with Google Earth</t>
        </r>
      </text>
    </comment>
    <comment ref="V1" authorId="1" shapeId="0" xr:uid="{5A994065-D91E-43F7-9081-646D3D795871}">
      <text>
        <r>
          <rPr>
            <b/>
            <sz val="9"/>
            <color indexed="81"/>
            <rFont val="Tahoma"/>
            <family val="2"/>
          </rPr>
          <t>Macromia:</t>
        </r>
        <r>
          <rPr>
            <sz val="9"/>
            <color indexed="81"/>
            <rFont val="Tahoma"/>
            <family val="2"/>
          </rPr>
          <t xml:space="preserve">
From Wikipedia
If not given directly, the coordinates of the capital city or largest city</t>
        </r>
      </text>
    </comment>
    <comment ref="Y1" authorId="0" shapeId="0" xr:uid="{F97E188A-F1AC-40F1-A66F-5ACD738CEF6E}">
      <text>
        <r>
          <rPr>
            <b/>
            <sz val="9"/>
            <color indexed="81"/>
            <rFont val="Tahoma"/>
            <family val="2"/>
          </rPr>
          <t>Adolfo Cordero:</t>
        </r>
        <r>
          <rPr>
            <sz val="9"/>
            <color indexed="81"/>
            <rFont val="Tahoma"/>
            <family val="2"/>
          </rPr>
          <t xml:space="preserve">
Odonatacentral accessed Feb 2025</t>
        </r>
      </text>
    </comment>
    <comment ref="D3" authorId="0" shapeId="0" xr:uid="{FD253EE3-D7D5-488E-9923-AF51EAAF5C0C}">
      <text>
        <r>
          <rPr>
            <b/>
            <sz val="9"/>
            <color indexed="81"/>
            <rFont val="Tahoma"/>
            <family val="2"/>
          </rPr>
          <t>Adolfo Cordero:</t>
        </r>
        <r>
          <rPr>
            <sz val="9"/>
            <color indexed="81"/>
            <rFont val="Tahoma"/>
            <family val="2"/>
          </rPr>
          <t xml:space="preserve">
elegans
evansi
forcipata
pumilio
rubilio
senegalensis</t>
        </r>
      </text>
    </comment>
    <comment ref="A7" authorId="0" shapeId="0" xr:uid="{3DDC4C16-CBA5-4585-88B8-CE2AF79FC3DB}">
      <text>
        <r>
          <rPr>
            <b/>
            <sz val="9"/>
            <color indexed="81"/>
            <rFont val="Tahoma"/>
            <family val="2"/>
          </rPr>
          <t>Adolfo Cordero:</t>
        </r>
        <r>
          <rPr>
            <sz val="9"/>
            <color indexed="81"/>
            <rFont val="Tahoma"/>
            <family val="2"/>
          </rPr>
          <t xml:space="preserve">
There is no permanent running water, in the rainy season small rillets and pools are formed.</t>
        </r>
      </text>
    </comment>
    <comment ref="U7" authorId="0" shapeId="0" xr:uid="{2B6881F4-6B5C-4809-B505-2CA4CD7753A1}">
      <text>
        <r>
          <rPr>
            <b/>
            <sz val="9"/>
            <color indexed="81"/>
            <rFont val="Tahoma"/>
            <charset val="1"/>
          </rPr>
          <t>Adolfo Cordero:</t>
        </r>
        <r>
          <rPr>
            <sz val="9"/>
            <color indexed="81"/>
            <rFont val="Tahoma"/>
            <charset val="1"/>
          </rPr>
          <t xml:space="preserve">
distance to Palawan</t>
        </r>
      </text>
    </comment>
    <comment ref="D10" authorId="0" shapeId="0" xr:uid="{2BB5CD81-3C8D-4095-8275-D79C736748EA}">
      <text>
        <r>
          <rPr>
            <b/>
            <sz val="9"/>
            <color indexed="81"/>
            <rFont val="Tahoma"/>
            <family val="2"/>
          </rPr>
          <t>Adolfo Cordero:</t>
        </r>
        <r>
          <rPr>
            <sz val="9"/>
            <color indexed="81"/>
            <rFont val="Tahoma"/>
            <family val="2"/>
          </rPr>
          <t xml:space="preserve">
aurora
</t>
        </r>
      </text>
    </comment>
    <comment ref="G10" authorId="0" shapeId="0" xr:uid="{8B15DBCF-E96A-45D5-90E8-D2E35444B81E}">
      <text>
        <r>
          <rPr>
            <b/>
            <sz val="9"/>
            <color indexed="81"/>
            <rFont val="Tahoma"/>
            <family val="2"/>
          </rPr>
          <t>Adolfo Cordero:</t>
        </r>
        <r>
          <rPr>
            <sz val="9"/>
            <color indexed="81"/>
            <rFont val="Tahoma"/>
            <family val="2"/>
          </rPr>
          <t xml:space="preserve">
the only odonate was a single specimen of Ischnura aurora</t>
        </r>
      </text>
    </comment>
    <comment ref="U12" authorId="0" shapeId="0" xr:uid="{D22AEFE6-8FFF-4E74-8414-472D077DDD8E}">
      <text>
        <r>
          <rPr>
            <b/>
            <sz val="9"/>
            <color indexed="81"/>
            <rFont val="Tahoma"/>
            <charset val="1"/>
          </rPr>
          <t>Adolfo Cordero:</t>
        </r>
        <r>
          <rPr>
            <sz val="9"/>
            <color indexed="81"/>
            <rFont val="Tahoma"/>
            <charset val="1"/>
          </rPr>
          <t xml:space="preserve">
distance to Timor</t>
        </r>
      </text>
    </comment>
    <comment ref="G15" authorId="0" shapeId="0" xr:uid="{728CCDAC-7FAD-451A-82CF-0A2FCE4A95BB}">
      <text>
        <r>
          <rPr>
            <b/>
            <sz val="9"/>
            <color indexed="81"/>
            <rFont val="Tahoma"/>
            <family val="2"/>
          </rPr>
          <t>Adolfo Cordero:</t>
        </r>
        <r>
          <rPr>
            <sz val="9"/>
            <color indexed="81"/>
            <rFont val="Tahoma"/>
            <family val="2"/>
          </rPr>
          <t xml:space="preserve">
Pantala flavescens</t>
        </r>
      </text>
    </comment>
    <comment ref="U15" authorId="0" shapeId="0" xr:uid="{D3492FD2-0210-43D7-AF33-6646CB68ABDA}">
      <text>
        <r>
          <rPr>
            <b/>
            <sz val="9"/>
            <color indexed="81"/>
            <rFont val="Tahoma"/>
            <charset val="1"/>
          </rPr>
          <t>Adolfo Cordero:</t>
        </r>
        <r>
          <rPr>
            <sz val="9"/>
            <color indexed="81"/>
            <rFont val="Tahoma"/>
            <charset val="1"/>
          </rPr>
          <t xml:space="preserve">
distance to Madagascar</t>
        </r>
      </text>
    </comment>
    <comment ref="D16" authorId="1" shapeId="0" xr:uid="{60D7928D-8C6B-4B6B-BA3C-67FD73889FB6}">
      <text>
        <r>
          <rPr>
            <b/>
            <sz val="9"/>
            <color indexed="81"/>
            <rFont val="Tahoma"/>
            <family val="2"/>
          </rPr>
          <t>Macromia:</t>
        </r>
        <r>
          <rPr>
            <sz val="9"/>
            <color indexed="81"/>
            <rFont val="Tahoma"/>
            <family val="2"/>
          </rPr>
          <t xml:space="preserve">
senegalensis</t>
        </r>
      </text>
    </comment>
    <comment ref="D17" authorId="0" shapeId="0" xr:uid="{62FBB4C1-E222-4C9E-8D6F-F75E57A51703}">
      <text>
        <r>
          <rPr>
            <b/>
            <sz val="9"/>
            <color indexed="81"/>
            <rFont val="Tahoma"/>
            <family val="2"/>
          </rPr>
          <t>Adolfo Cordero:</t>
        </r>
        <r>
          <rPr>
            <sz val="9"/>
            <color indexed="81"/>
            <rFont val="Tahoma"/>
            <family val="2"/>
          </rPr>
          <t xml:space="preserve">
pumilio</t>
        </r>
      </text>
    </comment>
    <comment ref="D18" authorId="0" shapeId="0" xr:uid="{17D4B1D9-DFDC-4578-843D-67DEA5A2E732}">
      <text>
        <r>
          <rPr>
            <b/>
            <sz val="9"/>
            <color indexed="81"/>
            <rFont val="Tahoma"/>
            <family val="2"/>
          </rPr>
          <t>Adolfo Cordero:</t>
        </r>
        <r>
          <rPr>
            <sz val="9"/>
            <color indexed="81"/>
            <rFont val="Tahoma"/>
            <family val="2"/>
          </rPr>
          <t xml:space="preserve">
senegalensis</t>
        </r>
      </text>
    </comment>
    <comment ref="D19" authorId="0" shapeId="0" xr:uid="{D540F35D-E559-49AA-AB9F-FAA367D5F09B}">
      <text>
        <r>
          <rPr>
            <b/>
            <sz val="9"/>
            <color indexed="81"/>
            <rFont val="Tahoma"/>
            <family val="2"/>
          </rPr>
          <t>Adolfo Cordero:</t>
        </r>
        <r>
          <rPr>
            <sz val="9"/>
            <color indexed="81"/>
            <rFont val="Tahoma"/>
            <family val="2"/>
          </rPr>
          <t xml:space="preserve">
ramburii</t>
        </r>
      </text>
    </comment>
    <comment ref="D21" authorId="0" shapeId="0" xr:uid="{0D2A4DC0-2037-46FF-B5A2-B96F3FE567CC}">
      <text>
        <r>
          <rPr>
            <b/>
            <sz val="9"/>
            <color indexed="81"/>
            <rFont val="Tahoma"/>
            <charset val="1"/>
          </rPr>
          <t>Adolfo Cordero:</t>
        </r>
        <r>
          <rPr>
            <sz val="9"/>
            <color indexed="81"/>
            <rFont val="Tahoma"/>
            <charset val="1"/>
          </rPr>
          <t xml:space="preserve">
ramburii</t>
        </r>
      </text>
    </comment>
    <comment ref="D24" authorId="0" shapeId="0" xr:uid="{917DF9DE-5794-41E2-B120-C5E04EDFD64B}">
      <text>
        <r>
          <rPr>
            <b/>
            <sz val="9"/>
            <color indexed="81"/>
            <rFont val="Tahoma"/>
            <family val="2"/>
          </rPr>
          <t>Adolfo Cordero:</t>
        </r>
        <r>
          <rPr>
            <sz val="9"/>
            <color indexed="81"/>
            <rFont val="Tahoma"/>
            <family val="2"/>
          </rPr>
          <t xml:space="preserve">
elegans
fountaineae
pumilio</t>
        </r>
      </text>
    </comment>
    <comment ref="D25" authorId="1" shapeId="0" xr:uid="{9A8449E1-27EC-4402-BE40-977386CD68D1}">
      <text>
        <r>
          <rPr>
            <b/>
            <sz val="9"/>
            <color indexed="81"/>
            <rFont val="Tahoma"/>
            <family val="2"/>
          </rPr>
          <t>Macromia:</t>
        </r>
        <r>
          <rPr>
            <sz val="9"/>
            <color indexed="81"/>
            <rFont val="Tahoma"/>
            <family val="2"/>
          </rPr>
          <t xml:space="preserve">
ramburii</t>
        </r>
      </text>
    </comment>
    <comment ref="D26" authorId="1" shapeId="0" xr:uid="{A67E104B-97F4-4187-9BA6-E3D44C23700E}">
      <text>
        <r>
          <rPr>
            <b/>
            <sz val="9"/>
            <color indexed="81"/>
            <rFont val="Tahoma"/>
            <family val="2"/>
          </rPr>
          <t>Macromia:</t>
        </r>
        <r>
          <rPr>
            <sz val="9"/>
            <color indexed="81"/>
            <rFont val="Tahoma"/>
            <family val="2"/>
          </rPr>
          <t xml:space="preserve">
aurora
heterosticta</t>
        </r>
      </text>
    </comment>
    <comment ref="D27" authorId="0" shapeId="0" xr:uid="{62E42EBF-B23B-4483-8369-7605A6BF29AD}">
      <text>
        <r>
          <rPr>
            <b/>
            <sz val="9"/>
            <color indexed="81"/>
            <rFont val="Tahoma"/>
            <family val="2"/>
          </rPr>
          <t>Adolfo Cordero:</t>
        </r>
        <r>
          <rPr>
            <sz val="9"/>
            <color indexed="81"/>
            <rFont val="Tahoma"/>
            <family val="2"/>
          </rPr>
          <t xml:space="preserve">
elegans
pumilio</t>
        </r>
      </text>
    </comment>
    <comment ref="D28" authorId="0" shapeId="0" xr:uid="{0FA94AE0-5702-4A3E-84D6-C4F77E0452F1}">
      <text>
        <r>
          <rPr>
            <b/>
            <sz val="9"/>
            <color indexed="81"/>
            <rFont val="Tahoma"/>
            <family val="2"/>
          </rPr>
          <t>Adolfo Cordero:</t>
        </r>
        <r>
          <rPr>
            <sz val="9"/>
            <color indexed="81"/>
            <rFont val="Tahoma"/>
            <family val="2"/>
          </rPr>
          <t xml:space="preserve">
elegans
fountaineae
pumilio</t>
        </r>
      </text>
    </comment>
    <comment ref="D29" authorId="0" shapeId="0" xr:uid="{828765BF-3897-409F-AF01-2EBEC30E7B27}">
      <text>
        <r>
          <rPr>
            <b/>
            <sz val="9"/>
            <color indexed="81"/>
            <rFont val="Tahoma"/>
            <family val="2"/>
          </rPr>
          <t>Adolfo Cordero:</t>
        </r>
        <r>
          <rPr>
            <sz val="9"/>
            <color indexed="81"/>
            <rFont val="Tahoma"/>
            <family val="2"/>
          </rPr>
          <t xml:space="preserve">
ramburii
hastata</t>
        </r>
      </text>
    </comment>
    <comment ref="D31" authorId="0" shapeId="0" xr:uid="{3AC8A7BB-98E7-469B-B115-8557B87604F3}">
      <text>
        <r>
          <rPr>
            <b/>
            <sz val="9"/>
            <color indexed="81"/>
            <rFont val="Tahoma"/>
            <family val="2"/>
          </rPr>
          <t>Adolfo Cordero:</t>
        </r>
        <r>
          <rPr>
            <sz val="9"/>
            <color indexed="81"/>
            <rFont val="Tahoma"/>
            <family val="2"/>
          </rPr>
          <t xml:space="preserve">
evansi</t>
        </r>
      </text>
    </comment>
    <comment ref="U32" authorId="0" shapeId="0" xr:uid="{93A5BF9A-FD6A-4229-9187-A61D0DED21B0}">
      <text>
        <r>
          <rPr>
            <b/>
            <sz val="9"/>
            <color indexed="81"/>
            <rFont val="Tahoma"/>
            <charset val="1"/>
          </rPr>
          <t>Adolfo Cordero:</t>
        </r>
        <r>
          <rPr>
            <sz val="9"/>
            <color indexed="81"/>
            <rFont val="Tahoma"/>
            <charset val="1"/>
          </rPr>
          <t xml:space="preserve">
distance to Palawan
</t>
        </r>
      </text>
    </comment>
    <comment ref="D33" authorId="0" shapeId="0" xr:uid="{C8A83E2F-F060-4F90-8F6D-9C886B222C0F}">
      <text>
        <r>
          <rPr>
            <b/>
            <sz val="9"/>
            <color indexed="81"/>
            <rFont val="Tahoma"/>
            <family val="2"/>
          </rPr>
          <t>Adolfo Cordero:</t>
        </r>
        <r>
          <rPr>
            <sz val="9"/>
            <color indexed="81"/>
            <rFont val="Tahoma"/>
            <family val="2"/>
          </rPr>
          <t xml:space="preserve">
senegalensis</t>
        </r>
      </text>
    </comment>
    <comment ref="U33" authorId="0" shapeId="0" xr:uid="{AFBCAC07-E8DC-4333-B7AB-4A7935B05CE9}">
      <text>
        <r>
          <rPr>
            <b/>
            <sz val="9"/>
            <color indexed="81"/>
            <rFont val="Tahoma"/>
            <charset val="1"/>
          </rPr>
          <t>Adolfo Cordero:</t>
        </r>
        <r>
          <rPr>
            <sz val="9"/>
            <color indexed="81"/>
            <rFont val="Tahoma"/>
            <charset val="1"/>
          </rPr>
          <t xml:space="preserve">
distance to Borneo</t>
        </r>
      </text>
    </comment>
    <comment ref="U34" authorId="0" shapeId="0" xr:uid="{262CB3D8-7D85-4B5B-8822-0059EB6527DD}">
      <text>
        <r>
          <rPr>
            <b/>
            <sz val="9"/>
            <color indexed="81"/>
            <rFont val="Tahoma"/>
            <charset val="1"/>
          </rPr>
          <t>Adolfo Cordero:</t>
        </r>
        <r>
          <rPr>
            <sz val="9"/>
            <color indexed="81"/>
            <rFont val="Tahoma"/>
            <charset val="1"/>
          </rPr>
          <t xml:space="preserve">
distance to Mindanao</t>
        </r>
      </text>
    </comment>
    <comment ref="D35" authorId="1" shapeId="0" xr:uid="{22BDFA2E-D71F-49D5-A2C4-EF0C839D5174}">
      <text>
        <r>
          <rPr>
            <b/>
            <sz val="9"/>
            <color indexed="81"/>
            <rFont val="Tahoma"/>
            <family val="2"/>
          </rPr>
          <t>Macromia:</t>
        </r>
        <r>
          <rPr>
            <sz val="9"/>
            <color indexed="81"/>
            <rFont val="Tahoma"/>
            <family val="2"/>
          </rPr>
          <t xml:space="preserve">
aurora
senegalensis
rufostigma
rubilio</t>
        </r>
      </text>
    </comment>
    <comment ref="D36" authorId="0" shapeId="0" xr:uid="{E98DA88A-8B6B-40FC-869B-2F740258B7FD}">
      <text>
        <r>
          <rPr>
            <b/>
            <sz val="9"/>
            <color indexed="81"/>
            <rFont val="Tahoma"/>
            <family val="2"/>
          </rPr>
          <t>Adolfo Cordero:</t>
        </r>
        <r>
          <rPr>
            <sz val="9"/>
            <color indexed="81"/>
            <rFont val="Tahoma"/>
            <family val="2"/>
          </rPr>
          <t xml:space="preserve">
ramburii</t>
        </r>
      </text>
    </comment>
    <comment ref="D37" authorId="0" shapeId="0" xr:uid="{F2918A8C-8135-4288-AEE6-68899C2CBEFB}">
      <text>
        <r>
          <rPr>
            <b/>
            <sz val="9"/>
            <color indexed="81"/>
            <rFont val="Tahoma"/>
            <charset val="1"/>
          </rPr>
          <t>Adolfo Cordero:</t>
        </r>
        <r>
          <rPr>
            <sz val="9"/>
            <color indexed="81"/>
            <rFont val="Tahoma"/>
            <charset val="1"/>
          </rPr>
          <t xml:space="preserve">
ramburii</t>
        </r>
      </text>
    </comment>
    <comment ref="U38" authorId="0" shapeId="0" xr:uid="{F000A6FF-C371-4831-A8EB-F11C2311B463}">
      <text>
        <r>
          <rPr>
            <b/>
            <sz val="9"/>
            <color indexed="81"/>
            <rFont val="Tahoma"/>
            <charset val="1"/>
          </rPr>
          <t>Adolfo Cordero:</t>
        </r>
        <r>
          <rPr>
            <sz val="9"/>
            <color indexed="81"/>
            <rFont val="Tahoma"/>
            <charset val="1"/>
          </rPr>
          <t xml:space="preserve">
Distance to Santiago island</t>
        </r>
      </text>
    </comment>
    <comment ref="A39" authorId="0" shapeId="0" xr:uid="{C6DDAB66-00F9-4F5F-910C-E372CCA21ACC}">
      <text>
        <r>
          <rPr>
            <b/>
            <sz val="9"/>
            <color indexed="81"/>
            <rFont val="Tahoma"/>
            <charset val="1"/>
          </rPr>
          <t>Adolfo Cordero:</t>
        </r>
        <r>
          <rPr>
            <sz val="9"/>
            <color indexed="81"/>
            <rFont val="Tahoma"/>
            <charset val="1"/>
          </rPr>
          <t xml:space="preserve">
Most of the island is a National Park</t>
        </r>
      </text>
    </comment>
    <comment ref="D39" authorId="0" shapeId="0" xr:uid="{C43C7AB3-56AC-4A32-A48B-4BC0A17F5D64}">
      <text>
        <r>
          <rPr>
            <b/>
            <sz val="9"/>
            <color indexed="81"/>
            <rFont val="Tahoma"/>
            <family val="2"/>
          </rPr>
          <t>Adolfo Cordero:</t>
        </r>
        <r>
          <rPr>
            <sz val="9"/>
            <color indexed="81"/>
            <rFont val="Tahoma"/>
            <family val="2"/>
          </rPr>
          <t xml:space="preserve">
senegalensis</t>
        </r>
      </text>
    </comment>
    <comment ref="U39" authorId="0" shapeId="0" xr:uid="{80EC9077-FBFC-473F-8BB2-CDAC6E5EDCE1}">
      <text>
        <r>
          <rPr>
            <b/>
            <sz val="9"/>
            <color indexed="81"/>
            <rFont val="Tahoma"/>
            <charset val="1"/>
          </rPr>
          <t>Adolfo Cordero:</t>
        </r>
        <r>
          <rPr>
            <sz val="9"/>
            <color indexed="81"/>
            <rFont val="Tahoma"/>
            <charset val="1"/>
          </rPr>
          <t xml:space="preserve">
Distance to Mindanao</t>
        </r>
      </text>
    </comment>
    <comment ref="U40" authorId="0" shapeId="0" xr:uid="{53495CCC-9515-4FC7-ADCD-B93C67A508DB}">
      <text>
        <r>
          <rPr>
            <b/>
            <sz val="9"/>
            <color indexed="81"/>
            <rFont val="Tahoma"/>
            <charset val="1"/>
          </rPr>
          <t>Adolfo Cordero:</t>
        </r>
        <r>
          <rPr>
            <sz val="9"/>
            <color indexed="81"/>
            <rFont val="Tahoma"/>
            <charset val="1"/>
          </rPr>
          <t xml:space="preserve">
distance to Luzon</t>
        </r>
      </text>
    </comment>
    <comment ref="D41" authorId="0" shapeId="0" xr:uid="{AC32E716-B048-43B4-9BD8-1EF7170C2576}">
      <text>
        <r>
          <rPr>
            <b/>
            <sz val="9"/>
            <color indexed="81"/>
            <rFont val="Tahoma"/>
            <family val="2"/>
          </rPr>
          <t>Adolfo Cordero:</t>
        </r>
        <r>
          <rPr>
            <sz val="9"/>
            <color indexed="81"/>
            <rFont val="Tahoma"/>
            <family val="2"/>
          </rPr>
          <t xml:space="preserve">
senegalensis</t>
        </r>
      </text>
    </comment>
    <comment ref="U41" authorId="0" shapeId="0" xr:uid="{0F43C2A3-B489-4173-BC2B-9AA4F0780CE4}">
      <text>
        <r>
          <rPr>
            <b/>
            <sz val="9"/>
            <color indexed="81"/>
            <rFont val="Tahoma"/>
            <charset val="1"/>
          </rPr>
          <t>Adolfo Cordero:</t>
        </r>
        <r>
          <rPr>
            <sz val="9"/>
            <color indexed="81"/>
            <rFont val="Tahoma"/>
            <charset val="1"/>
          </rPr>
          <t xml:space="preserve">
distance to Papua</t>
        </r>
      </text>
    </comment>
    <comment ref="D42" authorId="0" shapeId="0" xr:uid="{DE74B9D6-188D-49D0-B149-7F5BC1A9420B}">
      <text>
        <r>
          <rPr>
            <b/>
            <sz val="9"/>
            <color indexed="81"/>
            <rFont val="Tahoma"/>
            <family val="2"/>
          </rPr>
          <t>Adolfo Cordero:</t>
        </r>
        <r>
          <rPr>
            <sz val="9"/>
            <color indexed="81"/>
            <rFont val="Tahoma"/>
            <family val="2"/>
          </rPr>
          <t xml:space="preserve">
senegalensis</t>
        </r>
      </text>
    </comment>
    <comment ref="U42" authorId="0" shapeId="0" xr:uid="{4A8F89F1-8D8B-4AE5-81BC-A0F2DB60C5AA}">
      <text>
        <r>
          <rPr>
            <b/>
            <sz val="9"/>
            <color indexed="81"/>
            <rFont val="Tahoma"/>
            <charset val="1"/>
          </rPr>
          <t>Adolfo Cordero:</t>
        </r>
        <r>
          <rPr>
            <sz val="9"/>
            <color indexed="81"/>
            <rFont val="Tahoma"/>
            <charset val="1"/>
          </rPr>
          <t xml:space="preserve">
distance to Java</t>
        </r>
      </text>
    </comment>
    <comment ref="D43" authorId="0" shapeId="0" xr:uid="{8F7C5DB2-7DEF-4A13-8D05-59931EBFB446}">
      <text>
        <r>
          <rPr>
            <b/>
            <sz val="9"/>
            <color indexed="81"/>
            <rFont val="Tahoma"/>
            <family val="2"/>
          </rPr>
          <t>Adolfo Cordero:</t>
        </r>
        <r>
          <rPr>
            <sz val="9"/>
            <color indexed="81"/>
            <rFont val="Tahoma"/>
            <family val="2"/>
          </rPr>
          <t xml:space="preserve">
elegans
pumilio</t>
        </r>
      </text>
    </comment>
    <comment ref="D44" authorId="0" shapeId="0" xr:uid="{9FD0FFD3-038E-4BBB-99FC-CF7C39DA67CF}">
      <text>
        <r>
          <rPr>
            <b/>
            <sz val="9"/>
            <color indexed="81"/>
            <rFont val="Tahoma"/>
            <family val="2"/>
          </rPr>
          <t>Adolfo Cordero:</t>
        </r>
        <r>
          <rPr>
            <sz val="9"/>
            <color indexed="81"/>
            <rFont val="Tahoma"/>
            <family val="2"/>
          </rPr>
          <t xml:space="preserve">
I. senegalensis cited in the paper, but not considered here</t>
        </r>
      </text>
    </comment>
    <comment ref="G44" authorId="0" shapeId="0" xr:uid="{7A7CA29E-1A42-43D9-9223-E667BB51C40E}">
      <text>
        <r>
          <rPr>
            <b/>
            <sz val="9"/>
            <color indexed="81"/>
            <rFont val="Tahoma"/>
            <family val="2"/>
          </rPr>
          <t>Adolfo Cordero:</t>
        </r>
        <r>
          <rPr>
            <sz val="9"/>
            <color indexed="81"/>
            <rFont val="Tahoma"/>
            <family val="2"/>
          </rPr>
          <t xml:space="preserve">
The record of Ischnura senegalensis not counted, as is wrong</t>
        </r>
      </text>
    </comment>
    <comment ref="D45" authorId="0" shapeId="0" xr:uid="{EC966964-BEE0-48E8-9FD1-CDAD491AA865}">
      <text>
        <r>
          <rPr>
            <b/>
            <sz val="9"/>
            <color indexed="81"/>
            <rFont val="Tahoma"/>
            <family val="2"/>
          </rPr>
          <t>Adolfo Cordero:</t>
        </r>
        <r>
          <rPr>
            <sz val="9"/>
            <color indexed="81"/>
            <rFont val="Tahoma"/>
            <family val="2"/>
          </rPr>
          <t xml:space="preserve">
capreolus
hastata
posita
ramburii
</t>
        </r>
      </text>
    </comment>
    <comment ref="D46" authorId="0" shapeId="0" xr:uid="{C3BF3F7C-4A52-4AE2-B592-E472346A5CA5}">
      <text>
        <r>
          <rPr>
            <b/>
            <sz val="9"/>
            <color indexed="81"/>
            <rFont val="Tahoma"/>
            <family val="2"/>
          </rPr>
          <t>Adolfo Cordero:</t>
        </r>
        <r>
          <rPr>
            <sz val="9"/>
            <color indexed="81"/>
            <rFont val="Tahoma"/>
            <family val="2"/>
          </rPr>
          <t xml:space="preserve">
senegalensis</t>
        </r>
      </text>
    </comment>
    <comment ref="D47" authorId="1" shapeId="0" xr:uid="{0FF5CCE8-4B52-41A0-9068-7D08A0B75E7B}">
      <text>
        <r>
          <rPr>
            <b/>
            <sz val="9"/>
            <color indexed="81"/>
            <rFont val="Tahoma"/>
            <family val="2"/>
          </rPr>
          <t>Macromia:</t>
        </r>
        <r>
          <rPr>
            <sz val="9"/>
            <color indexed="81"/>
            <rFont val="Tahoma"/>
            <family val="2"/>
          </rPr>
          <t xml:space="preserve">
hastata
ramburii</t>
        </r>
      </text>
    </comment>
    <comment ref="X47" authorId="0" shapeId="0" xr:uid="{AAF0D788-FBEA-4D45-850F-137C8A1F13DA}">
      <text>
        <r>
          <rPr>
            <b/>
            <sz val="9"/>
            <color indexed="81"/>
            <rFont val="Tahoma"/>
            <family val="2"/>
          </rPr>
          <t>Adolfo Cordero:</t>
        </r>
        <r>
          <rPr>
            <sz val="9"/>
            <color indexed="81"/>
            <rFont val="Tahoma"/>
            <family val="2"/>
          </rPr>
          <t xml:space="preserve">
One sp more than reported in Sandall et al (2022)</t>
        </r>
      </text>
    </comment>
    <comment ref="D48" authorId="1" shapeId="0" xr:uid="{11064DD8-75B2-4ED9-B23E-DE8805155055}">
      <text>
        <r>
          <rPr>
            <b/>
            <sz val="9"/>
            <color indexed="81"/>
            <rFont val="Tahoma"/>
            <family val="2"/>
          </rPr>
          <t>Macromia:</t>
        </r>
        <r>
          <rPr>
            <sz val="9"/>
            <color indexed="81"/>
            <rFont val="Tahoma"/>
            <family val="2"/>
          </rPr>
          <t xml:space="preserve">
rubilio
forcipata</t>
        </r>
      </text>
    </comment>
    <comment ref="F48" authorId="0" shapeId="0" xr:uid="{0CDACF50-864F-4825-96A8-1FAB013414A0}">
      <text>
        <r>
          <rPr>
            <b/>
            <sz val="9"/>
            <color indexed="81"/>
            <rFont val="Tahoma"/>
            <family val="2"/>
          </rPr>
          <t>Adolfo Cordero:</t>
        </r>
        <r>
          <rPr>
            <sz val="9"/>
            <color indexed="81"/>
            <rFont val="Tahoma"/>
            <family val="2"/>
          </rPr>
          <t xml:space="preserve">
One Anisozygoptera excluded</t>
        </r>
      </text>
    </comment>
    <comment ref="U49" authorId="0" shapeId="0" xr:uid="{4CCFA2F0-864E-4EBD-A951-56C65D8A8AF2}">
      <text>
        <r>
          <rPr>
            <b/>
            <sz val="9"/>
            <color indexed="81"/>
            <rFont val="Tahoma"/>
            <charset val="1"/>
          </rPr>
          <t>Adolfo Cordero:</t>
        </r>
        <r>
          <rPr>
            <sz val="9"/>
            <color indexed="81"/>
            <rFont val="Tahoma"/>
            <charset val="1"/>
          </rPr>
          <t xml:space="preserve">
Distance to Samar island</t>
        </r>
      </text>
    </comment>
    <comment ref="U50" authorId="0" shapeId="0" xr:uid="{6C405F16-FA1E-4D24-B86A-AAF97547EC34}">
      <text>
        <r>
          <rPr>
            <b/>
            <sz val="9"/>
            <color indexed="81"/>
            <rFont val="Tahoma"/>
            <charset val="1"/>
          </rPr>
          <t>Adolfo Cordero:</t>
        </r>
        <r>
          <rPr>
            <sz val="9"/>
            <color indexed="81"/>
            <rFont val="Tahoma"/>
            <charset val="1"/>
          </rPr>
          <t xml:space="preserve">
distance to Mindanao</t>
        </r>
      </text>
    </comment>
    <comment ref="D51" authorId="0" shapeId="0" xr:uid="{A1C61A51-9D3C-4CD2-B8D7-6F0DEEF89187}">
      <text>
        <r>
          <rPr>
            <b/>
            <sz val="9"/>
            <color indexed="81"/>
            <rFont val="Tahoma"/>
            <family val="2"/>
          </rPr>
          <t>Adolfo Cordero:</t>
        </r>
        <r>
          <rPr>
            <sz val="9"/>
            <color indexed="81"/>
            <rFont val="Tahoma"/>
            <family val="2"/>
          </rPr>
          <t xml:space="preserve">
capreolus
fluviatilis
rufovittata
</t>
        </r>
      </text>
    </comment>
    <comment ref="D52" authorId="1" shapeId="0" xr:uid="{EC9B4AC3-51B0-4E61-8A3E-AB0486736257}">
      <text>
        <r>
          <rPr>
            <b/>
            <sz val="9"/>
            <color indexed="81"/>
            <rFont val="Tahoma"/>
            <family val="2"/>
          </rPr>
          <t>Macromia:</t>
        </r>
        <r>
          <rPr>
            <sz val="9"/>
            <color indexed="81"/>
            <rFont val="Tahoma"/>
            <family val="2"/>
          </rPr>
          <t xml:space="preserve">
ramburii</t>
        </r>
      </text>
    </comment>
    <comment ref="U53" authorId="0" shapeId="0" xr:uid="{E58EAA65-39AF-40B8-8BF8-BC7564628D7F}">
      <text>
        <r>
          <rPr>
            <b/>
            <sz val="9"/>
            <color indexed="81"/>
            <rFont val="Tahoma"/>
            <charset val="1"/>
          </rPr>
          <t>Adolfo Cordero:</t>
        </r>
        <r>
          <rPr>
            <sz val="9"/>
            <color indexed="81"/>
            <rFont val="Tahoma"/>
            <charset val="1"/>
          </rPr>
          <t xml:space="preserve">
Distance to Borneo</t>
        </r>
      </text>
    </comment>
    <comment ref="C54" authorId="0" shapeId="0" xr:uid="{1C4D6049-C97E-405D-AB54-1F8978D2FE4C}">
      <text>
        <r>
          <rPr>
            <b/>
            <sz val="9"/>
            <color indexed="81"/>
            <rFont val="Tahoma"/>
            <charset val="1"/>
          </rPr>
          <t>Adolfo Cordero:</t>
        </r>
        <r>
          <rPr>
            <sz val="9"/>
            <color indexed="81"/>
            <rFont val="Tahoma"/>
            <charset val="1"/>
          </rPr>
          <t xml:space="preserve">
Considered a continent</t>
        </r>
      </text>
    </comment>
    <comment ref="D54" authorId="1" shapeId="0" xr:uid="{AC271F40-4F68-474F-8012-AA06E2E45484}">
      <text>
        <r>
          <rPr>
            <b/>
            <sz val="9"/>
            <color indexed="81"/>
            <rFont val="Tahoma"/>
            <family val="2"/>
          </rPr>
          <t>Macromia:</t>
        </r>
        <r>
          <rPr>
            <sz val="9"/>
            <color indexed="81"/>
            <rFont val="Tahoma"/>
            <family val="2"/>
          </rPr>
          <t xml:space="preserve">
senegalensis</t>
        </r>
      </text>
    </comment>
    <comment ref="U54" authorId="0" shapeId="0" xr:uid="{313952A9-B19A-42F8-9EBA-3ACAA24BBAD4}">
      <text>
        <r>
          <rPr>
            <b/>
            <sz val="9"/>
            <color indexed="81"/>
            <rFont val="Tahoma"/>
            <family val="2"/>
          </rPr>
          <t>Adolfo Cordero:</t>
        </r>
        <r>
          <rPr>
            <sz val="9"/>
            <color indexed="81"/>
            <rFont val="Tahoma"/>
            <family val="2"/>
          </rPr>
          <t xml:space="preserve">
Distance to South Asia</t>
        </r>
      </text>
    </comment>
    <comment ref="D56" authorId="0" shapeId="0" xr:uid="{3BDC93CA-9AE3-474B-914F-78506E7EDF7F}">
      <text>
        <r>
          <rPr>
            <b/>
            <sz val="9"/>
            <color indexed="81"/>
            <rFont val="Tahoma"/>
            <family val="2"/>
          </rPr>
          <t>Adolfo Cordero:</t>
        </r>
        <r>
          <rPr>
            <sz val="9"/>
            <color indexed="81"/>
            <rFont val="Tahoma"/>
            <family val="2"/>
          </rPr>
          <t xml:space="preserve">
senegalensis</t>
        </r>
      </text>
    </comment>
    <comment ref="U59" authorId="0" shapeId="0" xr:uid="{ED2814EB-E25B-465F-9D8D-EFFFCE3F7C36}">
      <text>
        <r>
          <rPr>
            <b/>
            <sz val="9"/>
            <color indexed="81"/>
            <rFont val="Tahoma"/>
            <charset val="1"/>
          </rPr>
          <t>Adolfo Cordero:</t>
        </r>
        <r>
          <rPr>
            <sz val="9"/>
            <color indexed="81"/>
            <rFont val="Tahoma"/>
            <charset val="1"/>
          </rPr>
          <t xml:space="preserve">
distance to Mindanao
</t>
        </r>
      </text>
    </comment>
    <comment ref="D60" authorId="0" shapeId="0" xr:uid="{528FD572-6BEF-4B16-BB6F-07D56A3B8689}">
      <text>
        <r>
          <rPr>
            <b/>
            <sz val="9"/>
            <color indexed="81"/>
            <rFont val="Tahoma"/>
            <family val="2"/>
          </rPr>
          <t>Adolfo Cordero:</t>
        </r>
        <r>
          <rPr>
            <sz val="9"/>
            <color indexed="81"/>
            <rFont val="Tahoma"/>
            <family val="2"/>
          </rPr>
          <t xml:space="preserve">
pumilio
elegans</t>
        </r>
      </text>
    </comment>
    <comment ref="D61" authorId="0" shapeId="0" xr:uid="{8890AA14-B237-479C-B209-FAA9AEA6F30B}">
      <text>
        <r>
          <rPr>
            <b/>
            <sz val="9"/>
            <color indexed="81"/>
            <rFont val="Tahoma"/>
            <family val="2"/>
          </rPr>
          <t>Adolfo Cordero:</t>
        </r>
        <r>
          <rPr>
            <sz val="9"/>
            <color indexed="81"/>
            <rFont val="Tahoma"/>
            <family val="2"/>
          </rPr>
          <t xml:space="preserve">
senegalensis</t>
        </r>
      </text>
    </comment>
    <comment ref="D62" authorId="0" shapeId="0" xr:uid="{36CDB62B-97F5-4707-8F83-6E928F842A52}">
      <text>
        <r>
          <rPr>
            <b/>
            <sz val="9"/>
            <color indexed="81"/>
            <rFont val="Tahoma"/>
            <family val="2"/>
          </rPr>
          <t>Adolfo Cordero:</t>
        </r>
        <r>
          <rPr>
            <sz val="9"/>
            <color indexed="81"/>
            <rFont val="Tahoma"/>
            <family val="2"/>
          </rPr>
          <t xml:space="preserve">
senegalensis</t>
        </r>
      </text>
    </comment>
    <comment ref="U62" authorId="0" shapeId="0" xr:uid="{319A17DC-D6B9-4598-A30A-CAB76807BA0D}">
      <text>
        <r>
          <rPr>
            <b/>
            <sz val="9"/>
            <color indexed="81"/>
            <rFont val="Tahoma"/>
            <charset val="1"/>
          </rPr>
          <t>Adolfo Cordero:</t>
        </r>
        <r>
          <rPr>
            <sz val="9"/>
            <color indexed="81"/>
            <rFont val="Tahoma"/>
            <charset val="1"/>
          </rPr>
          <t xml:space="preserve">
distance to Maluku</t>
        </r>
      </text>
    </comment>
    <comment ref="D63" authorId="0" shapeId="0" xr:uid="{113B18AD-78BB-4F44-9146-B1B5008A8FE6}">
      <text>
        <r>
          <rPr>
            <b/>
            <sz val="9"/>
            <color indexed="81"/>
            <rFont val="Tahoma"/>
            <family val="2"/>
          </rPr>
          <t>Adolfo Cordero:</t>
        </r>
        <r>
          <rPr>
            <sz val="9"/>
            <color indexed="81"/>
            <rFont val="Tahoma"/>
            <family val="2"/>
          </rPr>
          <t xml:space="preserve">
senegalensis</t>
        </r>
      </text>
    </comment>
    <comment ref="U64" authorId="0" shapeId="0" xr:uid="{7F4C792B-2CEC-42F9-91BF-37D68D6C8E28}">
      <text>
        <r>
          <rPr>
            <b/>
            <sz val="9"/>
            <color indexed="81"/>
            <rFont val="Tahoma"/>
            <charset val="1"/>
          </rPr>
          <t>Adolfo Cordero:</t>
        </r>
        <r>
          <rPr>
            <sz val="9"/>
            <color indexed="81"/>
            <rFont val="Tahoma"/>
            <charset val="1"/>
          </rPr>
          <t xml:space="preserve">
Distance to Palawan</t>
        </r>
      </text>
    </comment>
    <comment ref="D65" authorId="1" shapeId="0" xr:uid="{EA671EF2-3E95-46E2-8302-06BDC93F08DA}">
      <text>
        <r>
          <rPr>
            <b/>
            <sz val="9"/>
            <color indexed="81"/>
            <rFont val="Tahoma"/>
            <family val="2"/>
          </rPr>
          <t>Macromia:</t>
        </r>
        <r>
          <rPr>
            <sz val="9"/>
            <color indexed="81"/>
            <rFont val="Tahoma"/>
            <family val="2"/>
          </rPr>
          <t xml:space="preserve">
senegalensis</t>
        </r>
      </text>
    </comment>
    <comment ref="G65" authorId="0" shapeId="0" xr:uid="{0F40A467-AE7B-4392-9E70-88C8B39B7C44}">
      <text>
        <r>
          <rPr>
            <b/>
            <sz val="9"/>
            <color indexed="81"/>
            <rFont val="Tahoma"/>
            <family val="2"/>
          </rPr>
          <t>Adolfo Cordero:</t>
        </r>
        <r>
          <rPr>
            <sz val="9"/>
            <color indexed="81"/>
            <rFont val="Tahoma"/>
            <family val="2"/>
          </rPr>
          <t xml:space="preserve">
includes Tramea basilaris</t>
        </r>
      </text>
    </comment>
    <comment ref="D66" authorId="0" shapeId="0" xr:uid="{588B7CDE-A90F-4E7C-875E-E437A730D1C0}">
      <text>
        <r>
          <rPr>
            <b/>
            <sz val="9"/>
            <color indexed="81"/>
            <rFont val="Tahoma"/>
            <family val="2"/>
          </rPr>
          <t>Adolfo Cordero:</t>
        </r>
        <r>
          <rPr>
            <sz val="9"/>
            <color indexed="81"/>
            <rFont val="Tahoma"/>
            <family val="2"/>
          </rPr>
          <t xml:space="preserve">
senegalensis</t>
        </r>
      </text>
    </comment>
    <comment ref="U66" authorId="0" shapeId="0" xr:uid="{F517C6B2-3E95-45EA-AC2B-F32319F67C82}">
      <text>
        <r>
          <rPr>
            <b/>
            <sz val="9"/>
            <color indexed="81"/>
            <rFont val="Tahoma"/>
            <charset val="1"/>
          </rPr>
          <t>Adolfo Cordero:</t>
        </r>
        <r>
          <rPr>
            <sz val="9"/>
            <color indexed="81"/>
            <rFont val="Tahoma"/>
            <charset val="1"/>
          </rPr>
          <t xml:space="preserve">
Distance to Luzon</t>
        </r>
      </text>
    </comment>
    <comment ref="D68" authorId="1" shapeId="0" xr:uid="{4F9C89E8-B80C-4626-A0CA-99FE22A855AC}">
      <text>
        <r>
          <rPr>
            <b/>
            <sz val="9"/>
            <color indexed="81"/>
            <rFont val="Tahoma"/>
            <family val="2"/>
          </rPr>
          <t>Macromia:</t>
        </r>
        <r>
          <rPr>
            <sz val="9"/>
            <color indexed="81"/>
            <rFont val="Tahoma"/>
            <family val="2"/>
          </rPr>
          <t xml:space="preserve">
aurora
senegalensis</t>
        </r>
      </text>
    </comment>
    <comment ref="D69" authorId="0" shapeId="0" xr:uid="{70949C08-18FF-46EA-A0E8-303307E14F67}">
      <text>
        <r>
          <rPr>
            <b/>
            <sz val="9"/>
            <color indexed="81"/>
            <rFont val="Tahoma"/>
            <family val="2"/>
          </rPr>
          <t>Adolfo Cordero:</t>
        </r>
        <r>
          <rPr>
            <sz val="9"/>
            <color indexed="81"/>
            <rFont val="Tahoma"/>
            <family val="2"/>
          </rPr>
          <t xml:space="preserve">
senegalensis</t>
        </r>
      </text>
    </comment>
    <comment ref="D70" authorId="0" shapeId="0" xr:uid="{F5640A95-6BEA-4D2C-BEC8-0EC332FA3168}">
      <text>
        <r>
          <rPr>
            <b/>
            <sz val="9"/>
            <color indexed="81"/>
            <rFont val="Tahoma"/>
            <family val="2"/>
          </rPr>
          <t>Adolfo Cordero:</t>
        </r>
        <r>
          <rPr>
            <sz val="9"/>
            <color indexed="81"/>
            <rFont val="Tahoma"/>
            <family val="2"/>
          </rPr>
          <t xml:space="preserve">
senegalensis</t>
        </r>
      </text>
    </comment>
    <comment ref="U70" authorId="0" shapeId="0" xr:uid="{DDA2AEB4-8F7A-42E8-B031-5988726F8CE5}">
      <text>
        <r>
          <rPr>
            <b/>
            <sz val="9"/>
            <color indexed="81"/>
            <rFont val="Tahoma"/>
            <charset val="1"/>
          </rPr>
          <t>Adolfo Cordero:</t>
        </r>
        <r>
          <rPr>
            <sz val="9"/>
            <color indexed="81"/>
            <rFont val="Tahoma"/>
            <charset val="1"/>
          </rPr>
          <t xml:space="preserve">
Distance to Mindanao</t>
        </r>
      </text>
    </comment>
    <comment ref="D71" authorId="0" shapeId="0" xr:uid="{C092D1BD-4320-42F1-A337-2BDE5D2BD4A7}">
      <text>
        <r>
          <rPr>
            <b/>
            <sz val="9"/>
            <color indexed="81"/>
            <rFont val="Tahoma"/>
            <family val="2"/>
          </rPr>
          <t>Adolfo Cordero:</t>
        </r>
        <r>
          <rPr>
            <sz val="9"/>
            <color indexed="81"/>
            <rFont val="Tahoma"/>
            <family val="2"/>
          </rPr>
          <t xml:space="preserve">
senegalensis</t>
        </r>
      </text>
    </comment>
    <comment ref="U71" authorId="0" shapeId="0" xr:uid="{D1832B5F-316B-4C84-8753-321909A36EBB}">
      <text>
        <r>
          <rPr>
            <b/>
            <sz val="9"/>
            <color indexed="81"/>
            <rFont val="Tahoma"/>
            <charset val="1"/>
          </rPr>
          <t>Adolfo Cordero:</t>
        </r>
        <r>
          <rPr>
            <sz val="9"/>
            <color indexed="81"/>
            <rFont val="Tahoma"/>
            <charset val="1"/>
          </rPr>
          <t xml:space="preserve">
Distance to Luzon</t>
        </r>
      </text>
    </comment>
    <comment ref="D72" authorId="1" shapeId="0" xr:uid="{6CD96722-EE99-4FC7-894B-5A053FE0141D}">
      <text>
        <r>
          <rPr>
            <b/>
            <sz val="9"/>
            <color indexed="81"/>
            <rFont val="Tahoma"/>
            <family val="2"/>
          </rPr>
          <t>Macromia:</t>
        </r>
        <r>
          <rPr>
            <sz val="9"/>
            <color indexed="81"/>
            <rFont val="Tahoma"/>
            <family val="2"/>
          </rPr>
          <t xml:space="preserve">
hastata
ramburii</t>
        </r>
      </text>
    </comment>
    <comment ref="D73" authorId="0" shapeId="0" xr:uid="{63728DFC-D45E-4326-BCDA-D6F34D6053BC}">
      <text>
        <r>
          <rPr>
            <b/>
            <sz val="9"/>
            <color indexed="81"/>
            <rFont val="Tahoma"/>
            <family val="2"/>
          </rPr>
          <t>Adolfo Cordero:</t>
        </r>
        <r>
          <rPr>
            <sz val="9"/>
            <color indexed="81"/>
            <rFont val="Tahoma"/>
            <family val="2"/>
          </rPr>
          <t xml:space="preserve">
senegalensis</t>
        </r>
      </text>
    </comment>
    <comment ref="U73" authorId="0" shapeId="0" xr:uid="{607898F7-BB96-4A46-B1B8-B5E662924E7F}">
      <text>
        <r>
          <rPr>
            <b/>
            <sz val="9"/>
            <color indexed="81"/>
            <rFont val="Tahoma"/>
            <charset val="1"/>
          </rPr>
          <t>Adolfo Cordero:</t>
        </r>
        <r>
          <rPr>
            <sz val="9"/>
            <color indexed="81"/>
            <rFont val="Tahoma"/>
            <charset val="1"/>
          </rPr>
          <t xml:space="preserve">
Distance to Mindanao</t>
        </r>
      </text>
    </comment>
    <comment ref="D75" authorId="0" shapeId="0" xr:uid="{8D1BCD20-613D-4B22-9B13-A9D49485E81F}">
      <text>
        <r>
          <rPr>
            <b/>
            <sz val="9"/>
            <color indexed="81"/>
            <rFont val="Tahoma"/>
            <family val="2"/>
          </rPr>
          <t>Adolfo Cordero:</t>
        </r>
        <r>
          <rPr>
            <sz val="9"/>
            <color indexed="81"/>
            <rFont val="Tahoma"/>
            <family val="2"/>
          </rPr>
          <t xml:space="preserve">
capreolus
fluviatilis</t>
        </r>
      </text>
    </comment>
    <comment ref="D76" authorId="0" shapeId="0" xr:uid="{393490B0-A766-4BFA-B0D9-8F3648018A9F}">
      <text>
        <r>
          <rPr>
            <b/>
            <sz val="9"/>
            <color indexed="81"/>
            <rFont val="Tahoma"/>
            <family val="2"/>
          </rPr>
          <t>Adolfo Cordero:</t>
        </r>
        <r>
          <rPr>
            <sz val="9"/>
            <color indexed="81"/>
            <rFont val="Tahoma"/>
            <family val="2"/>
          </rPr>
          <t xml:space="preserve">
senegalensis</t>
        </r>
      </text>
    </comment>
    <comment ref="D77" authorId="1" shapeId="0" xr:uid="{6AB6CB63-B6EE-478E-ADB1-D0D782609114}">
      <text>
        <r>
          <rPr>
            <b/>
            <sz val="9"/>
            <color indexed="81"/>
            <rFont val="Tahoma"/>
            <family val="2"/>
          </rPr>
          <t>Macromia:</t>
        </r>
        <r>
          <rPr>
            <sz val="9"/>
            <color indexed="81"/>
            <rFont val="Tahoma"/>
            <family val="2"/>
          </rPr>
          <t xml:space="preserve">
senegalensis</t>
        </r>
      </text>
    </comment>
    <comment ref="D78" authorId="0" shapeId="0" xr:uid="{3F7DDFFD-6417-462C-ABC3-CDC69E1E74A8}">
      <text>
        <r>
          <rPr>
            <b/>
            <sz val="9"/>
            <color indexed="81"/>
            <rFont val="Tahoma"/>
            <family val="2"/>
          </rPr>
          <t>Adolfo Cordero:</t>
        </r>
        <r>
          <rPr>
            <sz val="9"/>
            <color indexed="81"/>
            <rFont val="Tahoma"/>
            <family val="2"/>
          </rPr>
          <t xml:space="preserve">
senegalensis</t>
        </r>
      </text>
    </comment>
    <comment ref="D79" authorId="0" shapeId="0" xr:uid="{8141E2A1-D5DE-4156-90B1-694880AD0C38}">
      <text>
        <r>
          <rPr>
            <b/>
            <sz val="9"/>
            <color indexed="81"/>
            <rFont val="Tahoma"/>
            <family val="2"/>
          </rPr>
          <t>Adolfo Cordero:</t>
        </r>
        <r>
          <rPr>
            <sz val="9"/>
            <color indexed="81"/>
            <rFont val="Tahoma"/>
            <family val="2"/>
          </rPr>
          <t xml:space="preserve">
elegans
pumilio</t>
        </r>
      </text>
    </comment>
    <comment ref="U80" authorId="0" shapeId="0" xr:uid="{3CEA5124-622C-4ACB-AB5F-4446D06945C3}">
      <text>
        <r>
          <rPr>
            <b/>
            <sz val="9"/>
            <color indexed="81"/>
            <rFont val="Tahoma"/>
            <charset val="1"/>
          </rPr>
          <t>Adolfo Cordero:</t>
        </r>
        <r>
          <rPr>
            <sz val="9"/>
            <color indexed="81"/>
            <rFont val="Tahoma"/>
            <charset val="1"/>
          </rPr>
          <t xml:space="preserve">
distance to New Zealand</t>
        </r>
      </text>
    </comment>
    <comment ref="D81" authorId="0" shapeId="0" xr:uid="{6D871B0F-9DC7-47C9-BEE7-A72313993A2C}">
      <text>
        <r>
          <rPr>
            <b/>
            <sz val="9"/>
            <color indexed="81"/>
            <rFont val="Tahoma"/>
            <family val="2"/>
          </rPr>
          <t>Adolfo Cordero:</t>
        </r>
        <r>
          <rPr>
            <sz val="9"/>
            <color indexed="81"/>
            <rFont val="Tahoma"/>
            <family val="2"/>
          </rPr>
          <t xml:space="preserve">
fluvialitis
ramburii</t>
        </r>
      </text>
    </comment>
    <comment ref="U83" authorId="0" shapeId="0" xr:uid="{D479E460-FBE4-4BCC-8527-D855AEE579EA}">
      <text>
        <r>
          <rPr>
            <b/>
            <sz val="9"/>
            <color indexed="81"/>
            <rFont val="Tahoma"/>
            <charset val="1"/>
          </rPr>
          <t>Adolfo Cordero:</t>
        </r>
        <r>
          <rPr>
            <sz val="9"/>
            <color indexed="81"/>
            <rFont val="Tahoma"/>
            <charset val="1"/>
          </rPr>
          <t xml:space="preserve">
distance to Java</t>
        </r>
      </text>
    </comment>
    <comment ref="D84" authorId="0" shapeId="0" xr:uid="{080B984F-276E-4826-A17D-969AA1485A7F}">
      <text>
        <r>
          <rPr>
            <b/>
            <sz val="9"/>
            <color indexed="81"/>
            <rFont val="Tahoma"/>
            <family val="2"/>
          </rPr>
          <t>Adolfo Cordero:</t>
        </r>
        <r>
          <rPr>
            <sz val="9"/>
            <color indexed="81"/>
            <rFont val="Tahoma"/>
            <family val="2"/>
          </rPr>
          <t xml:space="preserve">
aurora</t>
        </r>
      </text>
    </comment>
    <comment ref="U84" authorId="0" shapeId="0" xr:uid="{1831942D-B2D2-4A4A-BDAE-31DD9D7260B1}">
      <text>
        <r>
          <rPr>
            <b/>
            <sz val="9"/>
            <color indexed="81"/>
            <rFont val="Tahoma"/>
            <charset val="1"/>
          </rPr>
          <t>Adolfo Cordero:</t>
        </r>
        <r>
          <rPr>
            <sz val="9"/>
            <color indexed="81"/>
            <rFont val="Tahoma"/>
            <charset val="1"/>
          </rPr>
          <t xml:space="preserve">
Distance to New Guinea</t>
        </r>
      </text>
    </comment>
    <comment ref="U86" authorId="0" shapeId="0" xr:uid="{2C446392-34B8-4476-A1BE-296B08845383}">
      <text>
        <r>
          <rPr>
            <b/>
            <sz val="9"/>
            <color indexed="81"/>
            <rFont val="Tahoma"/>
            <charset val="1"/>
          </rPr>
          <t>Adolfo Cordero:</t>
        </r>
        <r>
          <rPr>
            <sz val="9"/>
            <color indexed="81"/>
            <rFont val="Tahoma"/>
            <charset val="1"/>
          </rPr>
          <t xml:space="preserve">
distance to Sumatra</t>
        </r>
      </text>
    </comment>
    <comment ref="D87" authorId="0" shapeId="0" xr:uid="{E47D1CAD-9F1C-425A-84DC-01A27D7070BC}">
      <text>
        <r>
          <rPr>
            <b/>
            <sz val="9"/>
            <color indexed="81"/>
            <rFont val="Tahoma"/>
            <family val="2"/>
          </rPr>
          <t>Adolfo Cordero:</t>
        </r>
        <r>
          <rPr>
            <sz val="9"/>
            <color indexed="81"/>
            <rFont val="Tahoma"/>
            <family val="2"/>
          </rPr>
          <t xml:space="preserve">
chingaza
capreolus
cruzi
cyane
fluviatilis
hastata
indivisa
mahechai
ramburii
solitaria</t>
        </r>
      </text>
    </comment>
    <comment ref="D89" authorId="1" shapeId="0" xr:uid="{F12E3966-70C9-4447-AE39-F4F1E6915307}">
      <text>
        <r>
          <rPr>
            <b/>
            <sz val="9"/>
            <color indexed="81"/>
            <rFont val="Tahoma"/>
            <family val="2"/>
          </rPr>
          <t>Macromia:</t>
        </r>
        <r>
          <rPr>
            <sz val="9"/>
            <color indexed="81"/>
            <rFont val="Tahoma"/>
            <family val="2"/>
          </rPr>
          <t xml:space="preserve">
senegalensis</t>
        </r>
      </text>
    </comment>
    <comment ref="D91" authorId="0" shapeId="0" xr:uid="{6613FACD-8F88-4779-80F0-FF4BFC6F0F16}">
      <text>
        <r>
          <rPr>
            <b/>
            <sz val="9"/>
            <color indexed="81"/>
            <rFont val="Tahoma"/>
            <family val="2"/>
          </rPr>
          <t>Adolfo Cordero:</t>
        </r>
        <r>
          <rPr>
            <sz val="9"/>
            <color indexed="81"/>
            <rFont val="Tahoma"/>
            <family val="2"/>
          </rPr>
          <t xml:space="preserve">
aurora</t>
        </r>
      </text>
    </comment>
    <comment ref="U91" authorId="0" shapeId="0" xr:uid="{6EB38349-0A8E-4B71-B748-ACDAF8C40519}">
      <text>
        <r>
          <rPr>
            <b/>
            <sz val="9"/>
            <color indexed="81"/>
            <rFont val="Tahoma"/>
            <charset val="1"/>
          </rPr>
          <t>Adolfo Cordero:</t>
        </r>
        <r>
          <rPr>
            <sz val="9"/>
            <color indexed="81"/>
            <rFont val="Tahoma"/>
            <charset val="1"/>
          </rPr>
          <t xml:space="preserve">
Distance to Fiji</t>
        </r>
      </text>
    </comment>
    <comment ref="D92" authorId="0" shapeId="0" xr:uid="{D703FA58-8FD2-4902-9DE8-C2D444262A2C}">
      <text>
        <r>
          <rPr>
            <b/>
            <sz val="9"/>
            <color indexed="81"/>
            <rFont val="Tahoma"/>
            <family val="2"/>
          </rPr>
          <t>Adolfo Cordero:</t>
        </r>
        <r>
          <rPr>
            <sz val="9"/>
            <color indexed="81"/>
            <rFont val="Tahoma"/>
            <family val="2"/>
          </rPr>
          <t xml:space="preserve">
elegans</t>
        </r>
      </text>
    </comment>
    <comment ref="D93" authorId="0" shapeId="0" xr:uid="{5FD7F459-F854-4150-901F-C127C1A74A7A}">
      <text>
        <r>
          <rPr>
            <b/>
            <sz val="9"/>
            <color indexed="81"/>
            <rFont val="Tahoma"/>
            <family val="2"/>
          </rPr>
          <t>Adolfo Cordero:</t>
        </r>
        <r>
          <rPr>
            <sz val="9"/>
            <color indexed="81"/>
            <rFont val="Tahoma"/>
            <family val="2"/>
          </rPr>
          <t xml:space="preserve">
genei
pumilio</t>
        </r>
      </text>
    </comment>
    <comment ref="D94" authorId="0" shapeId="0" xr:uid="{68D67FD0-F7BD-4B4B-90FF-067406346986}">
      <text>
        <r>
          <rPr>
            <b/>
            <sz val="9"/>
            <color indexed="81"/>
            <rFont val="Tahoma"/>
            <charset val="1"/>
          </rPr>
          <t>Adolfo Cordero:</t>
        </r>
        <r>
          <rPr>
            <sz val="9"/>
            <color indexed="81"/>
            <rFont val="Tahoma"/>
            <charset val="1"/>
          </rPr>
          <t xml:space="preserve">
hastata
pumilio
</t>
        </r>
      </text>
    </comment>
    <comment ref="D95" authorId="0" shapeId="0" xr:uid="{2D0C4A37-B537-47F1-9ED6-714D8E997A86}">
      <text>
        <r>
          <rPr>
            <b/>
            <sz val="9"/>
            <color indexed="81"/>
            <rFont val="Tahoma"/>
            <family val="2"/>
          </rPr>
          <t>Adolfo Cordero:</t>
        </r>
        <r>
          <rPr>
            <sz val="9"/>
            <color indexed="81"/>
            <rFont val="Tahoma"/>
            <family val="2"/>
          </rPr>
          <t xml:space="preserve">
capreolus
hastata
ramburii</t>
        </r>
      </text>
    </comment>
    <comment ref="U97" authorId="0" shapeId="0" xr:uid="{EDC6CA1F-6567-4A5E-B50E-AD2E6B358C7C}">
      <text>
        <r>
          <rPr>
            <b/>
            <sz val="9"/>
            <color indexed="81"/>
            <rFont val="Tahoma"/>
            <charset val="1"/>
          </rPr>
          <t>Adolfo Cordero:</t>
        </r>
        <r>
          <rPr>
            <sz val="9"/>
            <color indexed="81"/>
            <rFont val="Tahoma"/>
            <charset val="1"/>
          </rPr>
          <t xml:space="preserve">
Distance to Madagascar</t>
        </r>
      </text>
    </comment>
    <comment ref="D98" authorId="0" shapeId="0" xr:uid="{5E66E5D6-A9E7-4798-A927-6E85F3DF86E6}">
      <text>
        <r>
          <rPr>
            <b/>
            <sz val="9"/>
            <color indexed="81"/>
            <rFont val="Tahoma"/>
            <family val="2"/>
          </rPr>
          <t>Adolfo Cordero:</t>
        </r>
        <r>
          <rPr>
            <sz val="9"/>
            <color indexed="81"/>
            <rFont val="Tahoma"/>
            <family val="2"/>
          </rPr>
          <t xml:space="preserve">
elegans
pumilio</t>
        </r>
      </text>
    </comment>
    <comment ref="D100" authorId="0" shapeId="0" xr:uid="{164C8E69-E6ED-4940-A720-91FED10E0D10}">
      <text>
        <r>
          <rPr>
            <b/>
            <sz val="9"/>
            <color indexed="81"/>
            <rFont val="Tahoma"/>
            <family val="2"/>
          </rPr>
          <t>Adolfo Cordero:</t>
        </r>
        <r>
          <rPr>
            <sz val="9"/>
            <color indexed="81"/>
            <rFont val="Tahoma"/>
            <family val="2"/>
          </rPr>
          <t xml:space="preserve">
capreolus
hastata
ramburii</t>
        </r>
      </text>
    </comment>
    <comment ref="D101" authorId="1" shapeId="0" xr:uid="{7B669E2B-7D83-4C65-AA71-4F8F8256267A}">
      <text>
        <r>
          <rPr>
            <b/>
            <sz val="9"/>
            <color indexed="81"/>
            <rFont val="Tahoma"/>
            <family val="2"/>
          </rPr>
          <t>Macromia:</t>
        </r>
        <r>
          <rPr>
            <sz val="9"/>
            <color indexed="81"/>
            <rFont val="Tahoma"/>
            <family val="2"/>
          </rPr>
          <t xml:space="preserve">
ramburii</t>
        </r>
      </text>
    </comment>
    <comment ref="X101" authorId="0" shapeId="0" xr:uid="{12581ABA-D9E6-4654-88C8-FE65DB000F32}">
      <text>
        <r>
          <rPr>
            <b/>
            <sz val="9"/>
            <color indexed="81"/>
            <rFont val="Tahoma"/>
            <family val="2"/>
          </rPr>
          <t>Adolfo Cordero:</t>
        </r>
        <r>
          <rPr>
            <sz val="9"/>
            <color indexed="81"/>
            <rFont val="Tahoma"/>
            <family val="2"/>
          </rPr>
          <t xml:space="preserve">
the same list as Sandall et al (2022)</t>
        </r>
      </text>
    </comment>
    <comment ref="D102" authorId="0" shapeId="0" xr:uid="{E9884A75-E754-4F9B-9B6D-1CA30FFE6E02}">
      <text>
        <r>
          <rPr>
            <b/>
            <sz val="9"/>
            <color indexed="81"/>
            <rFont val="Tahoma"/>
            <family val="2"/>
          </rPr>
          <t>Adolfo Cordero:</t>
        </r>
        <r>
          <rPr>
            <sz val="9"/>
            <color indexed="81"/>
            <rFont val="Tahoma"/>
            <family val="2"/>
          </rPr>
          <t xml:space="preserve">
senegalensis</t>
        </r>
      </text>
    </comment>
    <comment ref="U102" authorId="0" shapeId="0" xr:uid="{D4F88767-DEB4-4D0F-921B-A67D1259BAD7}">
      <text>
        <r>
          <rPr>
            <b/>
            <sz val="9"/>
            <color indexed="81"/>
            <rFont val="Tahoma"/>
            <charset val="1"/>
          </rPr>
          <t>Adolfo Cordero:</t>
        </r>
        <r>
          <rPr>
            <sz val="9"/>
            <color indexed="81"/>
            <rFont val="Tahoma"/>
            <charset val="1"/>
          </rPr>
          <t xml:space="preserve">
Distance to Panay</t>
        </r>
      </text>
    </comment>
    <comment ref="D103" authorId="0" shapeId="0" xr:uid="{CE921E95-9C47-45D0-B944-98D43DE4E343}">
      <text>
        <r>
          <rPr>
            <b/>
            <sz val="9"/>
            <color indexed="81"/>
            <rFont val="Tahoma"/>
            <family val="2"/>
          </rPr>
          <t>Adolfo Cordero:</t>
        </r>
        <r>
          <rPr>
            <sz val="9"/>
            <color indexed="81"/>
            <rFont val="Tahoma"/>
            <family val="2"/>
          </rPr>
          <t xml:space="preserve">
intermedia
pumilio went extinct</t>
        </r>
      </text>
    </comment>
    <comment ref="G103" authorId="0" shapeId="0" xr:uid="{010FF34C-E366-46A6-9198-F05848767009}">
      <text>
        <r>
          <rPr>
            <b/>
            <sz val="9"/>
            <color indexed="81"/>
            <rFont val="Tahoma"/>
            <family val="2"/>
          </rPr>
          <t>Adolfo Cordero:</t>
        </r>
        <r>
          <rPr>
            <sz val="9"/>
            <color indexed="81"/>
            <rFont val="Tahoma"/>
            <family val="2"/>
          </rPr>
          <t xml:space="preserve">
3 species extinct</t>
        </r>
      </text>
    </comment>
    <comment ref="D104" authorId="0" shapeId="0" xr:uid="{4736EF49-86FD-4101-8244-8F26CAF94623}">
      <text>
        <r>
          <rPr>
            <b/>
            <sz val="9"/>
            <color indexed="81"/>
            <rFont val="Tahoma"/>
            <family val="2"/>
          </rPr>
          <t>Adolfo Cordero:</t>
        </r>
        <r>
          <rPr>
            <sz val="9"/>
            <color indexed="81"/>
            <rFont val="Tahoma"/>
            <family val="2"/>
          </rPr>
          <t xml:space="preserve">
elegans
pumilio</t>
        </r>
      </text>
    </comment>
    <comment ref="D106" authorId="0" shapeId="0" xr:uid="{3BD93854-4AD0-42BE-AFC8-1FD46B06EFED}">
      <text>
        <r>
          <rPr>
            <b/>
            <sz val="9"/>
            <color indexed="81"/>
            <rFont val="Tahoma"/>
            <family val="2"/>
          </rPr>
          <t>Adolfo Cordero:</t>
        </r>
        <r>
          <rPr>
            <sz val="9"/>
            <color indexed="81"/>
            <rFont val="Tahoma"/>
            <family val="2"/>
          </rPr>
          <t xml:space="preserve">
elegans
pumilio</t>
        </r>
      </text>
    </comment>
    <comment ref="D107" authorId="0" shapeId="0" xr:uid="{A430CA9B-DD10-4903-B0C3-AC41AC44F1F4}">
      <text>
        <r>
          <rPr>
            <b/>
            <sz val="9"/>
            <color indexed="81"/>
            <rFont val="Tahoma"/>
            <family val="2"/>
          </rPr>
          <t>Adolfo Cordero:</t>
        </r>
        <r>
          <rPr>
            <sz val="9"/>
            <color indexed="81"/>
            <rFont val="Tahoma"/>
            <family val="2"/>
          </rPr>
          <t xml:space="preserve">
senegalensis
</t>
        </r>
      </text>
    </comment>
    <comment ref="U107" authorId="0" shapeId="0" xr:uid="{74B09660-1983-4C50-8CC0-B42BFA8A1BDD}">
      <text>
        <r>
          <rPr>
            <b/>
            <sz val="9"/>
            <color indexed="81"/>
            <rFont val="Tahoma"/>
            <charset val="1"/>
          </rPr>
          <t>Adolfo Cordero:</t>
        </r>
        <r>
          <rPr>
            <sz val="9"/>
            <color indexed="81"/>
            <rFont val="Tahoma"/>
            <charset val="1"/>
          </rPr>
          <t xml:space="preserve">
Distance to Mindanao</t>
        </r>
      </text>
    </comment>
    <comment ref="D108" authorId="0" shapeId="0" xr:uid="{3A719834-22F7-4AA1-8C68-4B18425E17EE}">
      <text>
        <r>
          <rPr>
            <b/>
            <sz val="9"/>
            <color indexed="81"/>
            <rFont val="Tahoma"/>
            <family val="2"/>
          </rPr>
          <t>Adolfo Cordero:</t>
        </r>
        <r>
          <rPr>
            <sz val="9"/>
            <color indexed="81"/>
            <rFont val="Tahoma"/>
            <family val="2"/>
          </rPr>
          <t xml:space="preserve">
evansi
semnegalensis</t>
        </r>
      </text>
    </comment>
    <comment ref="D109" authorId="0" shapeId="0" xr:uid="{D9961482-07ED-4F53-A706-EE415F0FA65A}">
      <text>
        <r>
          <rPr>
            <b/>
            <sz val="9"/>
            <color indexed="81"/>
            <rFont val="Tahoma"/>
            <family val="2"/>
          </rPr>
          <t>Adolfo Cordero:</t>
        </r>
        <r>
          <rPr>
            <sz val="9"/>
            <color indexed="81"/>
            <rFont val="Tahoma"/>
            <family val="2"/>
          </rPr>
          <t xml:space="preserve">
hastata
ramburii</t>
        </r>
      </text>
    </comment>
    <comment ref="U110" authorId="0" shapeId="0" xr:uid="{2B743743-6BBF-4598-9B98-0C50920ACF9A}">
      <text>
        <r>
          <rPr>
            <b/>
            <sz val="9"/>
            <color indexed="81"/>
            <rFont val="Tahoma"/>
            <charset val="1"/>
          </rPr>
          <t>Adolfo Cordero:</t>
        </r>
        <r>
          <rPr>
            <sz val="9"/>
            <color indexed="81"/>
            <rFont val="Tahoma"/>
            <charset val="1"/>
          </rPr>
          <t xml:space="preserve">
Distance to Borneo</t>
        </r>
      </text>
    </comment>
    <comment ref="D111" authorId="0" shapeId="0" xr:uid="{74587781-9A02-406A-A99E-BB721A9D9A17}">
      <text>
        <r>
          <rPr>
            <b/>
            <sz val="9"/>
            <color indexed="81"/>
            <rFont val="Tahoma"/>
            <family val="2"/>
          </rPr>
          <t>Adolfo Cordero:</t>
        </r>
        <r>
          <rPr>
            <sz val="9"/>
            <color indexed="81"/>
            <rFont val="Tahoma"/>
            <family val="2"/>
          </rPr>
          <t xml:space="preserve">
capreolus
fluviatilis
ramburii
undescribed sp
hastata in Galapagos only</t>
        </r>
      </text>
    </comment>
    <comment ref="G111" authorId="0" shapeId="0" xr:uid="{D29EC6C5-EA62-43D2-957F-1E00CE171D09}">
      <text>
        <r>
          <rPr>
            <b/>
            <sz val="9"/>
            <color indexed="81"/>
            <rFont val="Tahoma"/>
            <family val="2"/>
          </rPr>
          <t>Adolfo Cordero:</t>
        </r>
        <r>
          <rPr>
            <sz val="9"/>
            <color indexed="81"/>
            <rFont val="Tahoma"/>
            <family val="2"/>
          </rPr>
          <t xml:space="preserve">
inlcudes Philogenia gaiae</t>
        </r>
      </text>
    </comment>
    <comment ref="R111" authorId="0" shapeId="0" xr:uid="{D74C6457-359E-49BD-B74D-DF95EFF6693C}">
      <text>
        <r>
          <rPr>
            <b/>
            <sz val="9"/>
            <color indexed="81"/>
            <rFont val="Tahoma"/>
            <family val="2"/>
          </rPr>
          <t>Adolfo Cordero:</t>
        </r>
        <r>
          <rPr>
            <sz val="9"/>
            <color indexed="81"/>
            <rFont val="Tahoma"/>
            <family val="2"/>
          </rPr>
          <t xml:space="preserve">
excluding Galapagos</t>
        </r>
      </text>
    </comment>
    <comment ref="X111" authorId="0" shapeId="0" xr:uid="{40938C12-4767-4B9E-B121-691DD2254F16}">
      <text>
        <r>
          <rPr>
            <b/>
            <sz val="9"/>
            <color indexed="81"/>
            <rFont val="Tahoma"/>
            <family val="2"/>
          </rPr>
          <t>Adolfo Cordero:</t>
        </r>
        <r>
          <rPr>
            <sz val="9"/>
            <color indexed="81"/>
            <rFont val="Tahoma"/>
            <family val="2"/>
          </rPr>
          <t xml:space="preserve">
Reference not included in Sandall et al (2022)</t>
        </r>
      </text>
    </comment>
    <comment ref="D112" authorId="0" shapeId="0" xr:uid="{D67F3633-932B-4642-A6C6-6184DE33BD86}">
      <text>
        <r>
          <rPr>
            <b/>
            <sz val="9"/>
            <color indexed="81"/>
            <rFont val="Tahoma"/>
            <family val="2"/>
          </rPr>
          <t>Adolfo Cordero:</t>
        </r>
        <r>
          <rPr>
            <sz val="9"/>
            <color indexed="81"/>
            <rFont val="Tahoma"/>
            <family val="2"/>
          </rPr>
          <t xml:space="preserve">
evansi
fountaineae
senegalensis</t>
        </r>
      </text>
    </comment>
    <comment ref="D113" authorId="0" shapeId="0" xr:uid="{EAF260B5-9FEC-44BD-A232-A1BD766AB560}">
      <text>
        <r>
          <rPr>
            <b/>
            <sz val="9"/>
            <color indexed="81"/>
            <rFont val="Tahoma"/>
            <family val="2"/>
          </rPr>
          <t>Adolfo Cordero:</t>
        </r>
        <r>
          <rPr>
            <sz val="9"/>
            <color indexed="81"/>
            <rFont val="Tahoma"/>
            <family val="2"/>
          </rPr>
          <t xml:space="preserve">
elegans
</t>
        </r>
      </text>
    </comment>
    <comment ref="D115" authorId="0" shapeId="0" xr:uid="{5B7DA252-83AD-4249-B525-FDE5893F2E61}">
      <text>
        <r>
          <rPr>
            <b/>
            <sz val="9"/>
            <color indexed="81"/>
            <rFont val="Tahoma"/>
            <family val="2"/>
          </rPr>
          <t>Adolfo Cordero:</t>
        </r>
        <r>
          <rPr>
            <sz val="9"/>
            <color indexed="81"/>
            <rFont val="Tahoma"/>
            <family val="2"/>
          </rPr>
          <t xml:space="preserve">
capreolus
ramburii</t>
        </r>
      </text>
    </comment>
    <comment ref="G116" authorId="0" shapeId="0" xr:uid="{D49311D5-4130-4338-82CE-37D7F9F21B79}">
      <text>
        <r>
          <rPr>
            <b/>
            <sz val="9"/>
            <color indexed="81"/>
            <rFont val="Tahoma"/>
            <family val="2"/>
          </rPr>
          <t>Adolfo Cordero:</t>
        </r>
        <r>
          <rPr>
            <sz val="9"/>
            <color indexed="81"/>
            <rFont val="Tahoma"/>
            <family val="2"/>
          </rPr>
          <t xml:space="preserve">
No water almost: On several occasions at least three adult  dragonflies were seen patrolling the area of the bunker; shed skins were seen floating on the water surface; and immature forms were collected from the pits</t>
        </r>
      </text>
    </comment>
    <comment ref="U116" authorId="0" shapeId="0" xr:uid="{3094EB49-B6DF-4E9D-940D-6D135A5A1AD7}">
      <text>
        <r>
          <rPr>
            <b/>
            <sz val="9"/>
            <color indexed="81"/>
            <rFont val="Tahoma"/>
            <charset val="1"/>
          </rPr>
          <t>Adolfo Cordero:</t>
        </r>
        <r>
          <rPr>
            <sz val="9"/>
            <color indexed="81"/>
            <rFont val="Tahoma"/>
            <charset val="1"/>
          </rPr>
          <t xml:space="preserve">
Distance to Papua</t>
        </r>
      </text>
    </comment>
    <comment ref="D117" authorId="0" shapeId="0" xr:uid="{9513C166-A0E7-4E36-B782-CBBBA1971482}">
      <text>
        <r>
          <rPr>
            <b/>
            <sz val="9"/>
            <color indexed="81"/>
            <rFont val="Tahoma"/>
            <family val="2"/>
          </rPr>
          <t>Adolfo Cordero:</t>
        </r>
        <r>
          <rPr>
            <sz val="9"/>
            <color indexed="81"/>
            <rFont val="Tahoma"/>
            <family val="2"/>
          </rPr>
          <t xml:space="preserve">
senegalensis</t>
        </r>
      </text>
    </comment>
    <comment ref="D118" authorId="0" shapeId="0" xr:uid="{9D24F5A3-86B2-4DAE-8729-93B479B8DCD8}">
      <text>
        <r>
          <rPr>
            <b/>
            <sz val="9"/>
            <color indexed="81"/>
            <rFont val="Tahoma"/>
            <family val="2"/>
          </rPr>
          <t>Adolfo Cordero:</t>
        </r>
        <r>
          <rPr>
            <sz val="9"/>
            <color indexed="81"/>
            <rFont val="Tahoma"/>
            <family val="2"/>
          </rPr>
          <t xml:space="preserve">
senegalensis</t>
        </r>
      </text>
    </comment>
    <comment ref="D120" authorId="1" shapeId="0" xr:uid="{6D68ED62-6FEA-4A62-8C26-BD09A23B9386}">
      <text>
        <r>
          <rPr>
            <b/>
            <sz val="9"/>
            <color indexed="81"/>
            <rFont val="Tahoma"/>
            <family val="2"/>
          </rPr>
          <t>Macromia:</t>
        </r>
        <r>
          <rPr>
            <sz val="9"/>
            <color indexed="81"/>
            <rFont val="Tahoma"/>
            <family val="2"/>
          </rPr>
          <t xml:space="preserve">
capreolus
fluviatilis</t>
        </r>
      </text>
    </comment>
    <comment ref="D121" authorId="0" shapeId="0" xr:uid="{D08ACCAB-32FB-4E87-B60E-2354D3D1A880}">
      <text>
        <r>
          <rPr>
            <b/>
            <sz val="9"/>
            <color indexed="81"/>
            <rFont val="Tahoma"/>
            <family val="2"/>
          </rPr>
          <t>Adolfo Cordero:</t>
        </r>
        <r>
          <rPr>
            <sz val="9"/>
            <color indexed="81"/>
            <rFont val="Tahoma"/>
            <family val="2"/>
          </rPr>
          <t xml:space="preserve">
elegans
pumilio</t>
        </r>
      </text>
    </comment>
    <comment ref="D122" authorId="0" shapeId="0" xr:uid="{9BDABD79-8074-4EB5-8ACA-5028F315E862}">
      <text>
        <r>
          <rPr>
            <b/>
            <sz val="9"/>
            <color indexed="81"/>
            <rFont val="Tahoma"/>
            <family val="2"/>
          </rPr>
          <t>Adolfo Cordero:</t>
        </r>
        <r>
          <rPr>
            <sz val="9"/>
            <color indexed="81"/>
            <rFont val="Tahoma"/>
            <family val="2"/>
          </rPr>
          <t xml:space="preserve">
senegalensis</t>
        </r>
      </text>
    </comment>
    <comment ref="D123" authorId="0" shapeId="0" xr:uid="{61461667-4D2F-481B-85BC-76EDDDB950E5}">
      <text>
        <r>
          <rPr>
            <b/>
            <sz val="9"/>
            <color indexed="81"/>
            <rFont val="Tahoma"/>
            <family val="2"/>
          </rPr>
          <t>Adolfo Cordero:</t>
        </r>
        <r>
          <rPr>
            <sz val="9"/>
            <color indexed="81"/>
            <rFont val="Tahoma"/>
            <family val="2"/>
          </rPr>
          <t xml:space="preserve">
abissinica
senegalensis</t>
        </r>
      </text>
    </comment>
    <comment ref="D124" authorId="0" shapeId="0" xr:uid="{3E39A50E-9733-4181-BE86-C8BFE6365E98}">
      <text>
        <r>
          <rPr>
            <b/>
            <sz val="9"/>
            <color indexed="81"/>
            <rFont val="Tahoma"/>
            <family val="2"/>
          </rPr>
          <t>Adolfo Cordero:</t>
        </r>
        <r>
          <rPr>
            <sz val="9"/>
            <color indexed="81"/>
            <rFont val="Tahoma"/>
            <family val="2"/>
          </rPr>
          <t xml:space="preserve">
elegans
pumilio</t>
        </r>
      </text>
    </comment>
    <comment ref="R124" authorId="0" shapeId="0" xr:uid="{10818164-2F63-4B32-9DCD-47219F279C62}">
      <text>
        <r>
          <rPr>
            <b/>
            <sz val="9"/>
            <color indexed="81"/>
            <rFont val="Tahoma"/>
            <family val="2"/>
          </rPr>
          <t>Adolfo Cordero:</t>
        </r>
        <r>
          <rPr>
            <sz val="9"/>
            <color indexed="81"/>
            <rFont val="Tahoma"/>
            <family val="2"/>
          </rPr>
          <t xml:space="preserve">
area calculated from map provided by Oleg Kosterin</t>
        </r>
      </text>
    </comment>
    <comment ref="D125" authorId="0" shapeId="0" xr:uid="{CE7F6269-E4B8-4A65-A994-39777E86C7D7}">
      <text>
        <r>
          <rPr>
            <b/>
            <sz val="9"/>
            <color indexed="81"/>
            <rFont val="Tahoma"/>
            <charset val="1"/>
          </rPr>
          <t>Adolfo Cordero:</t>
        </r>
        <r>
          <rPr>
            <sz val="9"/>
            <color indexed="81"/>
            <rFont val="Tahoma"/>
            <charset val="1"/>
          </rPr>
          <t xml:space="preserve">
hastata
pumilio
</t>
        </r>
      </text>
    </comment>
    <comment ref="D129" authorId="0" shapeId="0" xr:uid="{28718856-E917-4318-86E1-3650380147D1}">
      <text>
        <r>
          <rPr>
            <b/>
            <sz val="9"/>
            <color indexed="81"/>
            <rFont val="Tahoma"/>
            <family val="2"/>
          </rPr>
          <t>Adolfo Cordero:</t>
        </r>
        <r>
          <rPr>
            <sz val="9"/>
            <color indexed="81"/>
            <rFont val="Tahoma"/>
            <family val="2"/>
          </rPr>
          <t xml:space="preserve">
elegans
pumilio</t>
        </r>
      </text>
    </comment>
    <comment ref="D131" authorId="0" shapeId="0" xr:uid="{89E87068-B7DE-4FD3-9B17-410B1910F22C}">
      <text>
        <r>
          <rPr>
            <b/>
            <sz val="9"/>
            <color indexed="81"/>
            <rFont val="Tahoma"/>
            <charset val="1"/>
          </rPr>
          <t>Adolfo Cordero:</t>
        </r>
        <r>
          <rPr>
            <sz val="9"/>
            <color indexed="81"/>
            <rFont val="Tahoma"/>
            <charset val="1"/>
          </rPr>
          <t xml:space="preserve">
hastata
pumilio
</t>
        </r>
      </text>
    </comment>
    <comment ref="U132" authorId="0" shapeId="0" xr:uid="{F5509E73-2D2F-4E1B-83C1-291F5D4CBE33}">
      <text>
        <r>
          <rPr>
            <b/>
            <sz val="9"/>
            <color indexed="81"/>
            <rFont val="Tahoma"/>
            <charset val="1"/>
          </rPr>
          <t>Adolfo Cordero:</t>
        </r>
        <r>
          <rPr>
            <sz val="9"/>
            <color indexed="81"/>
            <rFont val="Tahoma"/>
            <charset val="1"/>
          </rPr>
          <t xml:space="preserve">
Distance to Sulawesi</t>
        </r>
      </text>
    </comment>
    <comment ref="D134" authorId="0" shapeId="0" xr:uid="{D4A40969-13AA-4BD4-8FA1-203A21B5BD49}">
      <text>
        <r>
          <rPr>
            <b/>
            <sz val="9"/>
            <color indexed="81"/>
            <rFont val="Tahoma"/>
            <family val="2"/>
          </rPr>
          <t>Adolfo Cordero:</t>
        </r>
        <r>
          <rPr>
            <sz val="9"/>
            <color indexed="81"/>
            <rFont val="Tahoma"/>
            <family val="2"/>
          </rPr>
          <t xml:space="preserve">
elegans
</t>
        </r>
      </text>
    </comment>
    <comment ref="D135" authorId="1" shapeId="0" xr:uid="{991CAE82-F892-4F9C-B0C6-EBF0AF4F870C}">
      <text>
        <r>
          <rPr>
            <b/>
            <sz val="9"/>
            <color indexed="81"/>
            <rFont val="Tahoma"/>
            <family val="2"/>
          </rPr>
          <t>Macromia:</t>
        </r>
        <r>
          <rPr>
            <sz val="9"/>
            <color indexed="81"/>
            <rFont val="Tahoma"/>
            <family val="2"/>
          </rPr>
          <t xml:space="preserve">
includes genei from Corsica</t>
        </r>
      </text>
    </comment>
    <comment ref="D136" authorId="0" shapeId="0" xr:uid="{F74FB91A-75D7-4B20-B004-EDCB063F88E7}">
      <text>
        <r>
          <rPr>
            <b/>
            <sz val="9"/>
            <color indexed="81"/>
            <rFont val="Tahoma"/>
            <family val="2"/>
          </rPr>
          <t>Adolfo Cordero:</t>
        </r>
        <r>
          <rPr>
            <sz val="9"/>
            <color indexed="81"/>
            <rFont val="Tahoma"/>
            <family val="2"/>
          </rPr>
          <t xml:space="preserve">
capreolus
hastata
fluviatilis
ramburii</t>
        </r>
      </text>
    </comment>
    <comment ref="D137" authorId="0" shapeId="0" xr:uid="{8CEE5951-2A88-4DE2-B1CB-938E638DED19}">
      <text>
        <r>
          <rPr>
            <b/>
            <sz val="9"/>
            <color indexed="81"/>
            <rFont val="Tahoma"/>
            <family val="2"/>
          </rPr>
          <t>Adolfo Cordero:</t>
        </r>
        <r>
          <rPr>
            <sz val="9"/>
            <color indexed="81"/>
            <rFont val="Tahoma"/>
            <family val="2"/>
          </rPr>
          <t xml:space="preserve">
aurora
cardinalis
jeanyvesmeyeri
rurutana
taitensis
thelmae</t>
        </r>
      </text>
    </comment>
    <comment ref="U137" authorId="0" shapeId="0" xr:uid="{3061B510-389C-43FD-A439-22C87AD555C3}">
      <text>
        <r>
          <rPr>
            <b/>
            <sz val="9"/>
            <color indexed="81"/>
            <rFont val="Tahoma"/>
            <charset val="1"/>
          </rPr>
          <t>Adolfo Cordero:</t>
        </r>
        <r>
          <rPr>
            <sz val="9"/>
            <color indexed="81"/>
            <rFont val="Tahoma"/>
            <charset val="1"/>
          </rPr>
          <t xml:space="preserve">
Distance to Fiji</t>
        </r>
      </text>
    </comment>
    <comment ref="D138" authorId="0" shapeId="0" xr:uid="{76FE1806-D9A5-4AF8-BA8C-852661C3BC67}">
      <text>
        <r>
          <rPr>
            <b/>
            <sz val="9"/>
            <color indexed="81"/>
            <rFont val="Tahoma"/>
            <charset val="1"/>
          </rPr>
          <t>Adolfo Cordero:</t>
        </r>
        <r>
          <rPr>
            <sz val="9"/>
            <color indexed="81"/>
            <rFont val="Tahoma"/>
            <charset val="1"/>
          </rPr>
          <t xml:space="preserve">
saharensis</t>
        </r>
      </text>
    </comment>
    <comment ref="D139" authorId="1" shapeId="0" xr:uid="{B98C8034-7DAC-48F5-AD0F-5731C1B71296}">
      <text>
        <r>
          <rPr>
            <b/>
            <sz val="9"/>
            <color indexed="81"/>
            <rFont val="Tahoma"/>
            <family val="2"/>
          </rPr>
          <t>Macromia:</t>
        </r>
        <r>
          <rPr>
            <sz val="9"/>
            <color indexed="81"/>
            <rFont val="Tahoma"/>
            <family val="2"/>
          </rPr>
          <t xml:space="preserve">
aurora</t>
        </r>
      </text>
    </comment>
    <comment ref="U139" authorId="0" shapeId="0" xr:uid="{73B3DFDB-4554-4033-B6A7-E0D6BD031969}">
      <text>
        <r>
          <rPr>
            <b/>
            <sz val="9"/>
            <color indexed="81"/>
            <rFont val="Tahoma"/>
            <charset val="1"/>
          </rPr>
          <t>Adolfo Cordero:</t>
        </r>
        <r>
          <rPr>
            <sz val="9"/>
            <color indexed="81"/>
            <rFont val="Tahoma"/>
            <charset val="1"/>
          </rPr>
          <t xml:space="preserve">
Distance to Fiji</t>
        </r>
      </text>
    </comment>
    <comment ref="D140" authorId="0" shapeId="0" xr:uid="{CF93662A-B4C3-4991-A83C-41D00C14B1AD}">
      <text>
        <r>
          <rPr>
            <b/>
            <sz val="9"/>
            <color indexed="81"/>
            <rFont val="Tahoma"/>
            <family val="2"/>
          </rPr>
          <t>Adolfo Cordero:</t>
        </r>
        <r>
          <rPr>
            <sz val="9"/>
            <color indexed="81"/>
            <rFont val="Tahoma"/>
            <family val="2"/>
          </rPr>
          <t xml:space="preserve">
senegalensis</t>
        </r>
      </text>
    </comment>
    <comment ref="D141" authorId="0" shapeId="0" xr:uid="{7E845A6B-7C94-449F-BA31-DCFF3CA2AEAD}">
      <text>
        <r>
          <rPr>
            <b/>
            <sz val="9"/>
            <color indexed="81"/>
            <rFont val="Tahoma"/>
            <family val="2"/>
          </rPr>
          <t>Adolfo Cordero:</t>
        </r>
        <r>
          <rPr>
            <sz val="9"/>
            <color indexed="81"/>
            <rFont val="Tahoma"/>
            <family val="2"/>
          </rPr>
          <t xml:space="preserve">
senegalensis</t>
        </r>
      </text>
    </comment>
    <comment ref="D142" authorId="0" shapeId="0" xr:uid="{6AA56BB7-A88F-4663-8881-AE865CF834E2}">
      <text>
        <r>
          <rPr>
            <b/>
            <sz val="9"/>
            <color indexed="81"/>
            <rFont val="Tahoma"/>
            <family val="2"/>
          </rPr>
          <t>Adolfo Cordero:</t>
        </r>
        <r>
          <rPr>
            <sz val="9"/>
            <color indexed="81"/>
            <rFont val="Tahoma"/>
            <family val="2"/>
          </rPr>
          <t xml:space="preserve">
elegans
fountaineae
pumilio</t>
        </r>
      </text>
    </comment>
    <comment ref="D144" authorId="0" shapeId="0" xr:uid="{7228EC61-45C3-4012-BE29-C370DB113216}">
      <text>
        <r>
          <rPr>
            <b/>
            <sz val="9"/>
            <color indexed="81"/>
            <rFont val="Tahoma"/>
            <family val="2"/>
          </rPr>
          <t>Adolfo Cordero:</t>
        </r>
        <r>
          <rPr>
            <sz val="9"/>
            <color indexed="81"/>
            <rFont val="Tahoma"/>
            <family val="2"/>
          </rPr>
          <t xml:space="preserve">
elegans
pumilio
</t>
        </r>
      </text>
    </comment>
    <comment ref="D145" authorId="1" shapeId="0" xr:uid="{504439D1-F5C7-4200-BAA2-19A99F5548A9}">
      <text>
        <r>
          <rPr>
            <b/>
            <sz val="9"/>
            <color indexed="81"/>
            <rFont val="Tahoma"/>
            <family val="2"/>
          </rPr>
          <t>Macromia:</t>
        </r>
        <r>
          <rPr>
            <sz val="9"/>
            <color indexed="81"/>
            <rFont val="Tahoma"/>
            <family val="2"/>
          </rPr>
          <t xml:space="preserve">
senegalensis</t>
        </r>
      </text>
    </comment>
    <comment ref="U146" authorId="0" shapeId="0" xr:uid="{303CE564-4833-43EB-AEC2-7EA021A02FCC}">
      <text>
        <r>
          <rPr>
            <b/>
            <sz val="9"/>
            <color indexed="81"/>
            <rFont val="Tahoma"/>
            <charset val="1"/>
          </rPr>
          <t>Adolfo Cordero:</t>
        </r>
        <r>
          <rPr>
            <sz val="9"/>
            <color indexed="81"/>
            <rFont val="Tahoma"/>
            <charset val="1"/>
          </rPr>
          <t xml:space="preserve">
Distance to Madagascar</t>
        </r>
      </text>
    </comment>
    <comment ref="D147" authorId="0" shapeId="0" xr:uid="{F0C355C0-2E9A-48A9-8B01-15C46FA590EF}">
      <text>
        <r>
          <rPr>
            <b/>
            <sz val="9"/>
            <color indexed="81"/>
            <rFont val="Tahoma"/>
            <family val="2"/>
          </rPr>
          <t>Adolfo Cordero:</t>
        </r>
        <r>
          <rPr>
            <sz val="9"/>
            <color indexed="81"/>
            <rFont val="Tahoma"/>
            <family val="2"/>
          </rPr>
          <t xml:space="preserve">
elegans pontica
pumilio</t>
        </r>
      </text>
    </comment>
    <comment ref="D148" authorId="0" shapeId="0" xr:uid="{EA61A181-E8E6-4320-800F-4AD8C47F4E92}">
      <text>
        <r>
          <rPr>
            <b/>
            <sz val="9"/>
            <color indexed="81"/>
            <rFont val="Tahoma"/>
            <charset val="1"/>
          </rPr>
          <t>Adolfo Cordero:</t>
        </r>
        <r>
          <rPr>
            <sz val="9"/>
            <color indexed="81"/>
            <rFont val="Tahoma"/>
            <charset val="1"/>
          </rPr>
          <t xml:space="preserve">
hastata</t>
        </r>
      </text>
    </comment>
    <comment ref="D149" authorId="0" shapeId="0" xr:uid="{5475046C-5E05-4BD1-B89F-CA008969415F}">
      <text>
        <r>
          <rPr>
            <b/>
            <sz val="9"/>
            <color indexed="81"/>
            <rFont val="Tahoma"/>
            <charset val="1"/>
          </rPr>
          <t>Adolfo Cordero:</t>
        </r>
        <r>
          <rPr>
            <sz val="9"/>
            <color indexed="81"/>
            <rFont val="Tahoma"/>
            <charset val="1"/>
          </rPr>
          <t xml:space="preserve">
saharensis</t>
        </r>
      </text>
    </comment>
    <comment ref="D150" authorId="0" shapeId="0" xr:uid="{38B660B4-99CF-4625-BCE0-748C4428835A}">
      <text>
        <r>
          <rPr>
            <b/>
            <sz val="9"/>
            <color indexed="81"/>
            <rFont val="Tahoma"/>
            <family val="2"/>
          </rPr>
          <t>Adolfo Cordero:</t>
        </r>
        <r>
          <rPr>
            <sz val="9"/>
            <color indexed="81"/>
            <rFont val="Tahoma"/>
            <family val="2"/>
          </rPr>
          <t xml:space="preserve">
senegalensis
</t>
        </r>
      </text>
    </comment>
    <comment ref="D151" authorId="1" shapeId="0" xr:uid="{1733C532-FC84-4F99-A2AE-A4DC4BDF5BE4}">
      <text>
        <r>
          <rPr>
            <b/>
            <sz val="9"/>
            <color indexed="81"/>
            <rFont val="Tahoma"/>
            <family val="2"/>
          </rPr>
          <t>Macromia:</t>
        </r>
        <r>
          <rPr>
            <sz val="9"/>
            <color indexed="81"/>
            <rFont val="Tahoma"/>
            <family val="2"/>
          </rPr>
          <t xml:space="preserve">
elegans
pumilio</t>
        </r>
      </text>
    </comment>
    <comment ref="A152" authorId="0" shapeId="0" xr:uid="{50158614-1198-4D65-905A-DFD4EDC7B718}">
      <text>
        <r>
          <rPr>
            <b/>
            <sz val="9"/>
            <color indexed="81"/>
            <rFont val="Tahoma"/>
            <family val="2"/>
          </rPr>
          <t>Adolfo Cordero:</t>
        </r>
        <r>
          <rPr>
            <sz val="9"/>
            <color indexed="81"/>
            <rFont val="Tahoma"/>
            <family val="2"/>
          </rPr>
          <t xml:space="preserve">
excludes Crete</t>
        </r>
      </text>
    </comment>
    <comment ref="D152" authorId="0" shapeId="0" xr:uid="{DE54F278-DA6B-45D2-A386-CFD01F81E3ED}">
      <text>
        <r>
          <rPr>
            <b/>
            <sz val="9"/>
            <color indexed="81"/>
            <rFont val="Tahoma"/>
            <family val="2"/>
          </rPr>
          <t>Adolfo Cordero:</t>
        </r>
        <r>
          <rPr>
            <sz val="9"/>
            <color indexed="81"/>
            <rFont val="Tahoma"/>
            <family val="2"/>
          </rPr>
          <t xml:space="preserve">
elegans
pumilio</t>
        </r>
      </text>
    </comment>
    <comment ref="C153" authorId="0" shapeId="0" xr:uid="{907E3BBF-76C3-4DF3-ADBF-7A206C9B1CC0}">
      <text>
        <r>
          <rPr>
            <b/>
            <sz val="9"/>
            <color indexed="81"/>
            <rFont val="Tahoma"/>
            <charset val="1"/>
          </rPr>
          <t>Adolfo Cordero:</t>
        </r>
        <r>
          <rPr>
            <sz val="9"/>
            <color indexed="81"/>
            <rFont val="Tahoma"/>
            <charset val="1"/>
          </rPr>
          <t xml:space="preserve">
considered continent</t>
        </r>
      </text>
    </comment>
    <comment ref="D154" authorId="1" shapeId="0" xr:uid="{475270C7-5274-444C-BF8A-981EAFB69349}">
      <text>
        <r>
          <rPr>
            <b/>
            <sz val="9"/>
            <color indexed="81"/>
            <rFont val="Tahoma"/>
            <family val="2"/>
          </rPr>
          <t>Macromia:</t>
        </r>
        <r>
          <rPr>
            <sz val="9"/>
            <color indexed="81"/>
            <rFont val="Tahoma"/>
            <family val="2"/>
          </rPr>
          <t xml:space="preserve">
ramburii</t>
        </r>
      </text>
    </comment>
    <comment ref="D155" authorId="0" shapeId="0" xr:uid="{A45636AC-1F64-48F4-B47B-28539478BA45}">
      <text>
        <r>
          <rPr>
            <b/>
            <sz val="9"/>
            <color indexed="81"/>
            <rFont val="Tahoma"/>
            <family val="2"/>
          </rPr>
          <t>Adolfo Cordero:</t>
        </r>
        <r>
          <rPr>
            <sz val="9"/>
            <color indexed="81"/>
            <rFont val="Tahoma"/>
            <family val="2"/>
          </rPr>
          <t xml:space="preserve">
capreolus
hastata
ramburii</t>
        </r>
      </text>
    </comment>
    <comment ref="D156" authorId="0" shapeId="0" xr:uid="{EF2D7DC9-11E9-4576-8524-E6B6CBB69EDD}">
      <text>
        <r>
          <rPr>
            <b/>
            <sz val="9"/>
            <color indexed="81"/>
            <rFont val="Tahoma"/>
            <family val="2"/>
          </rPr>
          <t>Adolfo Cordero:</t>
        </r>
        <r>
          <rPr>
            <sz val="9"/>
            <color indexed="81"/>
            <rFont val="Tahoma"/>
            <family val="2"/>
          </rPr>
          <t xml:space="preserve">
aurora</t>
        </r>
      </text>
    </comment>
    <comment ref="U156" authorId="0" shapeId="0" xr:uid="{FDB6625D-CE13-4C1C-902B-14DFB5243114}">
      <text>
        <r>
          <rPr>
            <b/>
            <sz val="9"/>
            <color indexed="81"/>
            <rFont val="Tahoma"/>
            <charset val="1"/>
          </rPr>
          <t>Adolfo Cordero:</t>
        </r>
        <r>
          <rPr>
            <sz val="9"/>
            <color indexed="81"/>
            <rFont val="Tahoma"/>
            <charset val="1"/>
          </rPr>
          <t xml:space="preserve">
Distance to Papua</t>
        </r>
      </text>
    </comment>
    <comment ref="D158" authorId="0" shapeId="0" xr:uid="{980CD40C-96FE-4F4B-82FD-DBBE47E89DD9}">
      <text>
        <r>
          <rPr>
            <b/>
            <sz val="9"/>
            <color indexed="81"/>
            <rFont val="Tahoma"/>
            <family val="2"/>
          </rPr>
          <t>Adolfo Cordero:</t>
        </r>
        <r>
          <rPr>
            <sz val="9"/>
            <color indexed="81"/>
            <rFont val="Tahoma"/>
            <family val="2"/>
          </rPr>
          <t xml:space="preserve">
senegalensis
cf. rufostigma</t>
        </r>
      </text>
    </comment>
    <comment ref="D159" authorId="0" shapeId="0" xr:uid="{5FB561CF-1A70-4A1A-A45A-7FAF689C7D02}">
      <text>
        <r>
          <rPr>
            <b/>
            <sz val="9"/>
            <color indexed="81"/>
            <rFont val="Tahoma"/>
            <family val="2"/>
          </rPr>
          <t>Adolfo Cordero:</t>
        </r>
        <r>
          <rPr>
            <sz val="9"/>
            <color indexed="81"/>
            <rFont val="Tahoma"/>
            <family val="2"/>
          </rPr>
          <t xml:space="preserve">
capreolus
denticollis
hastata
posita
ramburii</t>
        </r>
      </text>
    </comment>
    <comment ref="D160" authorId="0" shapeId="0" xr:uid="{18AF209A-8C4E-4CAE-AC53-7686B771F3F7}">
      <text>
        <r>
          <rPr>
            <b/>
            <sz val="9"/>
            <color indexed="81"/>
            <rFont val="Tahoma"/>
            <family val="2"/>
          </rPr>
          <t>Adolfo Cordero:</t>
        </r>
        <r>
          <rPr>
            <sz val="9"/>
            <color indexed="81"/>
            <rFont val="Tahoma"/>
            <family val="2"/>
          </rPr>
          <t xml:space="preserve">
elegans</t>
        </r>
      </text>
    </comment>
    <comment ref="D161" authorId="0" shapeId="0" xr:uid="{84948A09-E8A7-4B88-AE57-4F04D6B19DCF}">
      <text>
        <r>
          <rPr>
            <b/>
            <sz val="9"/>
            <color indexed="81"/>
            <rFont val="Tahoma"/>
            <family val="2"/>
          </rPr>
          <t>Adolfo Cordero:</t>
        </r>
        <r>
          <rPr>
            <sz val="9"/>
            <color indexed="81"/>
            <rFont val="Tahoma"/>
            <family val="2"/>
          </rPr>
          <t xml:space="preserve">
senegalensis</t>
        </r>
      </text>
    </comment>
    <comment ref="D162" authorId="0" shapeId="0" xr:uid="{795BE0D8-86CA-418A-A127-80F507330408}">
      <text>
        <r>
          <rPr>
            <b/>
            <sz val="9"/>
            <color indexed="81"/>
            <rFont val="Tahoma"/>
            <family val="2"/>
          </rPr>
          <t>Adolfo Cordero:</t>
        </r>
        <r>
          <rPr>
            <sz val="9"/>
            <color indexed="81"/>
            <rFont val="Tahoma"/>
            <family val="2"/>
          </rPr>
          <t xml:space="preserve">
senegalensis</t>
        </r>
      </text>
    </comment>
    <comment ref="D163" authorId="0" shapeId="0" xr:uid="{73B9560C-7501-4A44-A599-EB9711B9F195}">
      <text>
        <r>
          <rPr>
            <b/>
            <sz val="9"/>
            <color indexed="81"/>
            <rFont val="Tahoma"/>
            <family val="2"/>
          </rPr>
          <t>Adolfo Cordero:</t>
        </r>
        <r>
          <rPr>
            <sz val="9"/>
            <color indexed="81"/>
            <rFont val="Tahoma"/>
            <family val="2"/>
          </rPr>
          <t xml:space="preserve">
nursei
senegalensis
elegans
aurora</t>
        </r>
      </text>
    </comment>
    <comment ref="D164" authorId="0" shapeId="0" xr:uid="{37F9138D-158C-4D1E-B2EF-327CE211A829}">
      <text>
        <r>
          <rPr>
            <b/>
            <sz val="9"/>
            <color indexed="81"/>
            <rFont val="Tahoma"/>
            <family val="2"/>
          </rPr>
          <t>Adolfo Cordero:</t>
        </r>
        <r>
          <rPr>
            <sz val="9"/>
            <color indexed="81"/>
            <rFont val="Tahoma"/>
            <family val="2"/>
          </rPr>
          <t xml:space="preserve">
nursei
senegalensis
elegans
aurora</t>
        </r>
      </text>
    </comment>
    <comment ref="D165" authorId="0" shapeId="0" xr:uid="{697E939D-81A0-4A24-BDF5-1DA5C54E49B9}">
      <text>
        <r>
          <rPr>
            <b/>
            <sz val="9"/>
            <color indexed="81"/>
            <rFont val="Tahoma"/>
            <family val="2"/>
          </rPr>
          <t>Adolfo Cordero:</t>
        </r>
        <r>
          <rPr>
            <sz val="9"/>
            <color indexed="81"/>
            <rFont val="Tahoma"/>
            <family val="2"/>
          </rPr>
          <t xml:space="preserve">
capreolus
hastata</t>
        </r>
      </text>
    </comment>
    <comment ref="D166" authorId="0" shapeId="0" xr:uid="{5DC54D9E-D54C-44B3-8A6F-02EF6D24606D}">
      <text>
        <r>
          <rPr>
            <b/>
            <sz val="9"/>
            <color indexed="81"/>
            <rFont val="Tahoma"/>
            <family val="2"/>
          </rPr>
          <t>Adolfo Cordero:</t>
        </r>
        <r>
          <rPr>
            <sz val="9"/>
            <color indexed="81"/>
            <rFont val="Tahoma"/>
            <family val="2"/>
          </rPr>
          <t xml:space="preserve">
aurora
senegalensis</t>
        </r>
      </text>
    </comment>
    <comment ref="U167" authorId="0" shapeId="0" xr:uid="{D96A7901-104E-4EDB-BF29-E8D9B6F100B7}">
      <text>
        <r>
          <rPr>
            <b/>
            <sz val="9"/>
            <color indexed="81"/>
            <rFont val="Tahoma"/>
            <charset val="1"/>
          </rPr>
          <t>Adolfo Cordero:</t>
        </r>
        <r>
          <rPr>
            <sz val="9"/>
            <color indexed="81"/>
            <rFont val="Tahoma"/>
            <charset val="1"/>
          </rPr>
          <t xml:space="preserve">
Distance to Papua</t>
        </r>
      </text>
    </comment>
    <comment ref="U168" authorId="0" shapeId="0" xr:uid="{776F9BC1-043B-4F0C-9C17-49B1F7D7B511}">
      <text>
        <r>
          <rPr>
            <b/>
            <sz val="9"/>
            <color indexed="81"/>
            <rFont val="Tahoma"/>
            <charset val="1"/>
          </rPr>
          <t>Adolfo Cordero:</t>
        </r>
        <r>
          <rPr>
            <sz val="9"/>
            <color indexed="81"/>
            <rFont val="Tahoma"/>
            <charset val="1"/>
          </rPr>
          <t xml:space="preserve">
Distance to Andaman island</t>
        </r>
      </text>
    </comment>
    <comment ref="D169" authorId="1" shapeId="0" xr:uid="{D1148A8E-1357-401F-BB46-73CBC9DCACB3}">
      <text>
        <r>
          <rPr>
            <b/>
            <sz val="9"/>
            <color indexed="81"/>
            <rFont val="Tahoma"/>
            <family val="2"/>
          </rPr>
          <t>Macromia:</t>
        </r>
        <r>
          <rPr>
            <sz val="9"/>
            <color indexed="81"/>
            <rFont val="Tahoma"/>
            <family val="2"/>
          </rPr>
          <t xml:space="preserve">
posita
ramburii
Both introduced in the XX Century</t>
        </r>
      </text>
    </comment>
    <comment ref="U169" authorId="0" shapeId="0" xr:uid="{F56D56B9-3F80-4030-A546-F15B4A7DDEB8}">
      <text>
        <r>
          <rPr>
            <b/>
            <sz val="9"/>
            <color indexed="81"/>
            <rFont val="Tahoma"/>
            <charset val="1"/>
          </rPr>
          <t>Adolfo Cordero:</t>
        </r>
        <r>
          <rPr>
            <sz val="9"/>
            <color indexed="81"/>
            <rFont val="Tahoma"/>
            <charset val="1"/>
          </rPr>
          <t xml:space="preserve">
Distance to N America</t>
        </r>
      </text>
    </comment>
    <comment ref="G170" authorId="0" shapeId="0" xr:uid="{E206332B-C668-4D77-8586-3C465029D31F}">
      <text>
        <r>
          <rPr>
            <b/>
            <sz val="9"/>
            <color indexed="81"/>
            <rFont val="Tahoma"/>
            <charset val="1"/>
          </rPr>
          <t>Adolfo Cordero:</t>
        </r>
        <r>
          <rPr>
            <sz val="9"/>
            <color indexed="81"/>
            <rFont val="Tahoma"/>
            <charset val="1"/>
          </rPr>
          <t xml:space="preserve">
One of the most remote islands on Earth</t>
        </r>
      </text>
    </comment>
    <comment ref="U170" authorId="0" shapeId="0" xr:uid="{FF6B3CC8-0384-4256-BB76-21F007427005}">
      <text>
        <r>
          <rPr>
            <b/>
            <sz val="9"/>
            <color indexed="81"/>
            <rFont val="Tahoma"/>
            <charset val="1"/>
          </rPr>
          <t>Adolfo Cordero:</t>
        </r>
        <r>
          <rPr>
            <sz val="9"/>
            <color indexed="81"/>
            <rFont val="Tahoma"/>
            <charset val="1"/>
          </rPr>
          <t xml:space="preserve">
Distance to Australia</t>
        </r>
      </text>
    </comment>
    <comment ref="U172" authorId="0" shapeId="0" xr:uid="{A2398CE8-A3DC-434A-8946-A320D66F3530}">
      <text>
        <r>
          <rPr>
            <b/>
            <sz val="9"/>
            <color indexed="81"/>
            <rFont val="Tahoma"/>
            <charset val="1"/>
          </rPr>
          <t>Adolfo Cordero:</t>
        </r>
        <r>
          <rPr>
            <sz val="9"/>
            <color indexed="81"/>
            <rFont val="Tahoma"/>
            <charset val="1"/>
          </rPr>
          <t xml:space="preserve">
Distance to Andaman island</t>
        </r>
      </text>
    </comment>
    <comment ref="D173" authorId="1" shapeId="0" xr:uid="{24CA7427-8DAE-4CAE-A745-FD2C362C9544}">
      <text>
        <r>
          <rPr>
            <b/>
            <sz val="9"/>
            <color indexed="81"/>
            <rFont val="Tahoma"/>
            <family val="2"/>
          </rPr>
          <t>Macromia:</t>
        </r>
        <r>
          <rPr>
            <sz val="9"/>
            <color indexed="81"/>
            <rFont val="Tahoma"/>
            <family val="2"/>
          </rPr>
          <t xml:space="preserve">
capreolus
hastata
ramburii</t>
        </r>
      </text>
    </comment>
    <comment ref="U174" authorId="0" shapeId="0" xr:uid="{0B577F59-FC94-471B-89E9-6D012438563D}">
      <text>
        <r>
          <rPr>
            <b/>
            <sz val="9"/>
            <color indexed="81"/>
            <rFont val="Tahoma"/>
            <charset val="1"/>
          </rPr>
          <t>Adolfo Cordero:</t>
        </r>
        <r>
          <rPr>
            <sz val="9"/>
            <color indexed="81"/>
            <rFont val="Tahoma"/>
            <charset val="1"/>
          </rPr>
          <t xml:space="preserve">
Distance to Dinagat island</t>
        </r>
      </text>
    </comment>
    <comment ref="D175" authorId="1" shapeId="0" xr:uid="{52E0776C-1193-420D-A6FD-446E51F8D6A9}">
      <text>
        <r>
          <rPr>
            <b/>
            <sz val="9"/>
            <color indexed="81"/>
            <rFont val="Tahoma"/>
            <family val="2"/>
          </rPr>
          <t>Macromia:</t>
        </r>
        <r>
          <rPr>
            <sz val="9"/>
            <color indexed="81"/>
            <rFont val="Tahoma"/>
            <family val="2"/>
          </rPr>
          <t xml:space="preserve">
capreolus
hastata
ramburii</t>
        </r>
      </text>
    </comment>
    <comment ref="D176" authorId="1" shapeId="0" xr:uid="{A0AF96A3-C441-4369-8212-B7E38FDCC9E5}">
      <text>
        <r>
          <rPr>
            <b/>
            <sz val="9"/>
            <color indexed="81"/>
            <rFont val="Tahoma"/>
            <family val="2"/>
          </rPr>
          <t>Macromia:</t>
        </r>
        <r>
          <rPr>
            <sz val="9"/>
            <color indexed="81"/>
            <rFont val="Tahoma"/>
            <family val="2"/>
          </rPr>
          <t xml:space="preserve">
asiatica
senegalensis
rufostigma cf</t>
        </r>
      </text>
    </comment>
    <comment ref="D177" authorId="0" shapeId="0" xr:uid="{9691FD45-915B-478A-AC96-40F2391C90F3}">
      <text>
        <r>
          <rPr>
            <b/>
            <sz val="9"/>
            <color indexed="81"/>
            <rFont val="Tahoma"/>
            <family val="2"/>
          </rPr>
          <t>Adolfo Cordero:</t>
        </r>
        <r>
          <rPr>
            <sz val="9"/>
            <color indexed="81"/>
            <rFont val="Tahoma"/>
            <family val="2"/>
          </rPr>
          <t xml:space="preserve">
</t>
        </r>
      </text>
    </comment>
    <comment ref="D178" authorId="0" shapeId="0" xr:uid="{D101F0D8-64ED-42C5-902E-0C050282DD24}">
      <text>
        <r>
          <rPr>
            <b/>
            <sz val="9"/>
            <color indexed="81"/>
            <rFont val="Tahoma"/>
            <family val="2"/>
          </rPr>
          <t>Adolfo Cordero:</t>
        </r>
        <r>
          <rPr>
            <sz val="9"/>
            <color indexed="81"/>
            <rFont val="Tahoma"/>
            <family val="2"/>
          </rPr>
          <t xml:space="preserve">
elegans
pumilio</t>
        </r>
      </text>
    </comment>
    <comment ref="G179" authorId="0" shapeId="0" xr:uid="{3634A7D9-E52E-4FD7-9D41-15D5C7CF4242}">
      <text>
        <r>
          <rPr>
            <b/>
            <sz val="9"/>
            <color indexed="81"/>
            <rFont val="Tahoma"/>
            <family val="2"/>
          </rPr>
          <t>Adolfo Cordero:</t>
        </r>
        <r>
          <rPr>
            <sz val="9"/>
            <color indexed="81"/>
            <rFont val="Tahoma"/>
            <family val="2"/>
          </rPr>
          <t xml:space="preserve">
records of Amphicnemis valentitni, Euphaea cyanopogon and Heteragrion bickorum not included, as are clearly wrong</t>
        </r>
      </text>
    </comment>
    <comment ref="U179" authorId="0" shapeId="0" xr:uid="{65F32546-BEDF-4586-8C1C-4388DD84E447}">
      <text>
        <r>
          <rPr>
            <b/>
            <sz val="9"/>
            <color indexed="81"/>
            <rFont val="Tahoma"/>
            <charset val="1"/>
          </rPr>
          <t>Adolfo Cordero:</t>
        </r>
        <r>
          <rPr>
            <sz val="9"/>
            <color indexed="81"/>
            <rFont val="Tahoma"/>
            <charset val="1"/>
          </rPr>
          <t xml:space="preserve">
Distance to Scotland</t>
        </r>
      </text>
    </comment>
    <comment ref="U185" authorId="0" shapeId="0" xr:uid="{2568DE8A-A1C5-473E-8819-564C604F5183}">
      <text>
        <r>
          <rPr>
            <b/>
            <sz val="9"/>
            <color indexed="81"/>
            <rFont val="Tahoma"/>
            <charset val="1"/>
          </rPr>
          <t>Adolfo Cordero:</t>
        </r>
        <r>
          <rPr>
            <sz val="9"/>
            <color indexed="81"/>
            <rFont val="Tahoma"/>
            <charset val="1"/>
          </rPr>
          <t xml:space="preserve">
Distance to Andaman</t>
        </r>
      </text>
    </comment>
    <comment ref="D187" authorId="0" shapeId="0" xr:uid="{2BD84BA4-7AC1-4E67-8981-33C131A7A75A}">
      <text>
        <r>
          <rPr>
            <b/>
            <sz val="9"/>
            <color indexed="81"/>
            <rFont val="Tahoma"/>
            <family val="2"/>
          </rPr>
          <t>Adolfo Cordero:</t>
        </r>
        <r>
          <rPr>
            <sz val="9"/>
            <color indexed="81"/>
            <rFont val="Tahoma"/>
            <family val="2"/>
          </rPr>
          <t xml:space="preserve">
elegans</t>
        </r>
      </text>
    </comment>
    <comment ref="U187" authorId="0" shapeId="0" xr:uid="{3131CC90-F830-48DB-AB5C-6A9A2EB2C85A}">
      <text>
        <r>
          <rPr>
            <b/>
            <sz val="9"/>
            <color indexed="81"/>
            <rFont val="Tahoma"/>
            <charset val="1"/>
          </rPr>
          <t>Adolfo Cordero:</t>
        </r>
        <r>
          <rPr>
            <sz val="9"/>
            <color indexed="81"/>
            <rFont val="Tahoma"/>
            <charset val="1"/>
          </rPr>
          <t xml:space="preserve">
Distance to continental Greece</t>
        </r>
      </text>
    </comment>
    <comment ref="D188" authorId="1" shapeId="0" xr:uid="{D9D10784-75BA-4754-9347-2E41F6ACCF09}">
      <text>
        <r>
          <rPr>
            <b/>
            <sz val="9"/>
            <color indexed="81"/>
            <rFont val="Tahoma"/>
            <family val="2"/>
          </rPr>
          <t>Macromia:</t>
        </r>
        <r>
          <rPr>
            <sz val="9"/>
            <color indexed="81"/>
            <rFont val="Tahoma"/>
            <family val="2"/>
          </rPr>
          <t xml:space="preserve">
elegans
evansi
forcipata
fountaineae
intermedia
nursei
pumilio
rubilio
senegalensis</t>
        </r>
      </text>
    </comment>
    <comment ref="D189" authorId="0" shapeId="0" xr:uid="{08508182-5380-4978-BFFD-517EB49CE92C}">
      <text>
        <r>
          <rPr>
            <b/>
            <sz val="9"/>
            <color indexed="81"/>
            <rFont val="Tahoma"/>
            <family val="2"/>
          </rPr>
          <t>Adolfo Cordero:</t>
        </r>
        <r>
          <rPr>
            <sz val="9"/>
            <color indexed="81"/>
            <rFont val="Tahoma"/>
            <family val="2"/>
          </rPr>
          <t xml:space="preserve">
elegans
evansi
fountaineae
intermedia</t>
        </r>
      </text>
    </comment>
    <comment ref="A190" authorId="0" shapeId="0" xr:uid="{8F7A9422-F768-4D58-8C3B-B6980B05D7FF}">
      <text>
        <r>
          <rPr>
            <b/>
            <sz val="9"/>
            <color indexed="81"/>
            <rFont val="Tahoma"/>
            <family val="2"/>
          </rPr>
          <t>Adolfo Cordero:</t>
        </r>
        <r>
          <rPr>
            <sz val="9"/>
            <color indexed="81"/>
            <rFont val="Tahoma"/>
            <family val="2"/>
          </rPr>
          <t xml:space="preserve">
Includes Northern Ireland</t>
        </r>
      </text>
    </comment>
    <comment ref="D190" authorId="0" shapeId="0" xr:uid="{F74BEC29-EF1E-4813-8B24-0B28EF2EDE24}">
      <text>
        <r>
          <rPr>
            <b/>
            <sz val="9"/>
            <color indexed="81"/>
            <rFont val="Tahoma"/>
            <family val="2"/>
          </rPr>
          <t>Adolfo Cordero:</t>
        </r>
        <r>
          <rPr>
            <sz val="9"/>
            <color indexed="81"/>
            <rFont val="Tahoma"/>
            <family val="2"/>
          </rPr>
          <t xml:space="preserve">
elegans
pumilio</t>
        </r>
      </text>
    </comment>
    <comment ref="U190" authorId="0" shapeId="0" xr:uid="{9956E918-B9DA-4C42-A8F3-7DD93F28821E}">
      <text>
        <r>
          <rPr>
            <b/>
            <sz val="9"/>
            <color indexed="81"/>
            <rFont val="Tahoma"/>
            <charset val="1"/>
          </rPr>
          <t>Adolfo Cordero:</t>
        </r>
        <r>
          <rPr>
            <sz val="9"/>
            <color indexed="81"/>
            <rFont val="Tahoma"/>
            <charset val="1"/>
          </rPr>
          <t xml:space="preserve">
Distance to Great Britain</t>
        </r>
      </text>
    </comment>
    <comment ref="D191" authorId="0" shapeId="0" xr:uid="{D8F5CDBB-A813-4F1C-9F70-337ED322E6BC}">
      <text>
        <r>
          <rPr>
            <b/>
            <sz val="9"/>
            <color indexed="81"/>
            <rFont val="Tahoma"/>
            <charset val="1"/>
          </rPr>
          <t>Adolfo Cordero:</t>
        </r>
        <r>
          <rPr>
            <sz val="9"/>
            <color indexed="81"/>
            <rFont val="Tahoma"/>
            <charset val="1"/>
          </rPr>
          <t xml:space="preserve">
hastata</t>
        </r>
      </text>
    </comment>
    <comment ref="D192" authorId="0" shapeId="0" xr:uid="{FBED05F4-877E-43F7-A330-CB2147A29E27}">
      <text>
        <r>
          <rPr>
            <b/>
            <sz val="9"/>
            <color indexed="81"/>
            <rFont val="Tahoma"/>
            <family val="2"/>
          </rPr>
          <t>Adolfo Cordero:</t>
        </r>
        <r>
          <rPr>
            <sz val="9"/>
            <color indexed="81"/>
            <rFont val="Tahoma"/>
            <family val="2"/>
          </rPr>
          <t xml:space="preserve">
elegans</t>
        </r>
      </text>
    </comment>
    <comment ref="U192" authorId="0" shapeId="0" xr:uid="{8A1523D1-7D01-40EF-8C18-4B1F5FCFDC5C}">
      <text>
        <r>
          <rPr>
            <b/>
            <sz val="9"/>
            <color indexed="81"/>
            <rFont val="Tahoma"/>
            <charset val="1"/>
          </rPr>
          <t>Adolfo Cordero:</t>
        </r>
        <r>
          <rPr>
            <sz val="9"/>
            <color indexed="81"/>
            <rFont val="Tahoma"/>
            <charset val="1"/>
          </rPr>
          <t xml:space="preserve">
Distance to Great Britain</t>
        </r>
      </text>
    </comment>
    <comment ref="D193" authorId="0" shapeId="0" xr:uid="{87F3418D-E6C7-4F5D-A862-DC6465B3DF56}">
      <text>
        <r>
          <rPr>
            <b/>
            <sz val="9"/>
            <color indexed="81"/>
            <rFont val="Tahoma"/>
            <family val="2"/>
          </rPr>
          <t>Adolfo Cordero:</t>
        </r>
        <r>
          <rPr>
            <sz val="9"/>
            <color indexed="81"/>
            <rFont val="Tahoma"/>
            <family val="2"/>
          </rPr>
          <t xml:space="preserve">
elegans
evansi
fountaineae
pumilio
senegalensis</t>
        </r>
      </text>
    </comment>
    <comment ref="A194" authorId="0" shapeId="0" xr:uid="{D3BEA12C-2116-49FB-82D8-051562A5C050}">
      <text>
        <r>
          <rPr>
            <b/>
            <sz val="9"/>
            <color indexed="81"/>
            <rFont val="Tahoma"/>
            <family val="2"/>
          </rPr>
          <t>Adolfo Cordero:</t>
        </r>
        <r>
          <rPr>
            <sz val="9"/>
            <color indexed="81"/>
            <rFont val="Tahoma"/>
            <family val="2"/>
          </rPr>
          <t xml:space="preserve">
Only Continental Italy</t>
        </r>
      </text>
    </comment>
    <comment ref="D194" authorId="0" shapeId="0" xr:uid="{F1F9D3E5-DEB5-4121-AA0D-9AC3C7D09D09}">
      <text>
        <r>
          <rPr>
            <b/>
            <sz val="9"/>
            <color indexed="81"/>
            <rFont val="Tahoma"/>
            <family val="2"/>
          </rPr>
          <t>Adolfo Cordero:</t>
        </r>
        <r>
          <rPr>
            <sz val="9"/>
            <color indexed="81"/>
            <rFont val="Tahoma"/>
            <family val="2"/>
          </rPr>
          <t xml:space="preserve">
elegans
genei
pumilio</t>
        </r>
      </text>
    </comment>
    <comment ref="U195" authorId="0" shapeId="0" xr:uid="{C6F95411-4C66-4F4C-97B0-AD7448C286F2}">
      <text>
        <r>
          <rPr>
            <b/>
            <sz val="9"/>
            <color indexed="81"/>
            <rFont val="Tahoma"/>
            <charset val="1"/>
          </rPr>
          <t>Adolfo Cordero:</t>
        </r>
        <r>
          <rPr>
            <sz val="9"/>
            <color indexed="81"/>
            <rFont val="Tahoma"/>
            <charset val="1"/>
          </rPr>
          <t xml:space="preserve">
Distance to Taiwan</t>
        </r>
      </text>
    </comment>
    <comment ref="D196" authorId="1" shapeId="0" xr:uid="{1B69F6A8-F755-46AA-9EAD-7769E619C7F1}">
      <text>
        <r>
          <rPr>
            <b/>
            <sz val="9"/>
            <color indexed="81"/>
            <rFont val="Tahoma"/>
            <family val="2"/>
          </rPr>
          <t>Macromia:</t>
        </r>
        <r>
          <rPr>
            <sz val="9"/>
            <color indexed="81"/>
            <rFont val="Tahoma"/>
            <family val="2"/>
          </rPr>
          <t xml:space="preserve">
capreolus
hastata
ramburii</t>
        </r>
      </text>
    </comment>
    <comment ref="D197" authorId="0" shapeId="0" xr:uid="{3E43E11D-E25E-44D6-BA7E-400A1397A336}">
      <text>
        <r>
          <rPr>
            <b/>
            <sz val="9"/>
            <color indexed="81"/>
            <rFont val="Tahoma"/>
            <family val="2"/>
          </rPr>
          <t>Adolfo Cordero:</t>
        </r>
        <r>
          <rPr>
            <sz val="9"/>
            <color indexed="81"/>
            <rFont val="Tahoma"/>
            <family val="2"/>
          </rPr>
          <t xml:space="preserve">
elegans
asiatica
aurora
ezoin
senegalensis</t>
        </r>
      </text>
    </comment>
    <comment ref="F197" authorId="0" shapeId="0" xr:uid="{AE47938A-D633-4FAA-A2CB-B539E83D777E}">
      <text>
        <r>
          <rPr>
            <b/>
            <sz val="9"/>
            <color indexed="81"/>
            <rFont val="Tahoma"/>
            <family val="2"/>
          </rPr>
          <t>Adolfo Cordero:</t>
        </r>
        <r>
          <rPr>
            <sz val="9"/>
            <color indexed="81"/>
            <rFont val="Tahoma"/>
            <family val="2"/>
          </rPr>
          <t xml:space="preserve">
excludes Epiophlebia</t>
        </r>
      </text>
    </comment>
    <comment ref="D198" authorId="0" shapeId="0" xr:uid="{0B6A1F9E-2D09-4337-8242-BE951E39B38A}">
      <text>
        <r>
          <rPr>
            <b/>
            <sz val="9"/>
            <color indexed="81"/>
            <rFont val="Tahoma"/>
            <family val="2"/>
          </rPr>
          <t>Adolfo Cordero:</t>
        </r>
        <r>
          <rPr>
            <sz val="9"/>
            <color indexed="81"/>
            <rFont val="Tahoma"/>
            <family val="2"/>
          </rPr>
          <t xml:space="preserve">
aurora 
senegalensis</t>
        </r>
      </text>
    </comment>
    <comment ref="U198" authorId="0" shapeId="0" xr:uid="{776DFF5E-1592-4FA6-82B0-57CA627FF6CD}">
      <text>
        <r>
          <rPr>
            <b/>
            <sz val="9"/>
            <color indexed="81"/>
            <rFont val="Tahoma"/>
            <charset val="1"/>
          </rPr>
          <t>Adolfo Cordero:</t>
        </r>
        <r>
          <rPr>
            <sz val="9"/>
            <color indexed="81"/>
            <rFont val="Tahoma"/>
            <charset val="1"/>
          </rPr>
          <t xml:space="preserve">
Distance to Sumatra</t>
        </r>
      </text>
    </comment>
    <comment ref="D199" authorId="0" shapeId="0" xr:uid="{41C6A022-21DC-4157-AD50-8462A809EA00}">
      <text>
        <r>
          <rPr>
            <b/>
            <sz val="9"/>
            <color indexed="81"/>
            <rFont val="Tahoma"/>
            <family val="2"/>
          </rPr>
          <t>Adolfo Cordero:</t>
        </r>
        <r>
          <rPr>
            <sz val="9"/>
            <color indexed="81"/>
            <rFont val="Tahoma"/>
            <family val="2"/>
          </rPr>
          <t xml:space="preserve">
elegans</t>
        </r>
      </text>
    </comment>
    <comment ref="U200" authorId="0" shapeId="0" xr:uid="{EF2386B9-FD98-47E4-A977-472E20718518}">
      <text>
        <r>
          <rPr>
            <b/>
            <sz val="9"/>
            <color indexed="81"/>
            <rFont val="Tahoma"/>
            <charset val="1"/>
          </rPr>
          <t>Adolfo Cordero:</t>
        </r>
        <r>
          <rPr>
            <sz val="9"/>
            <color indexed="81"/>
            <rFont val="Tahoma"/>
            <charset val="1"/>
          </rPr>
          <t xml:space="preserve">
Distance to Andaman</t>
        </r>
      </text>
    </comment>
    <comment ref="D201" authorId="0" shapeId="0" xr:uid="{7AB46476-236E-4AD6-8C77-1FA685A8299E}">
      <text>
        <r>
          <rPr>
            <b/>
            <sz val="9"/>
            <color indexed="81"/>
            <rFont val="Tahoma"/>
            <family val="2"/>
          </rPr>
          <t>Adolfo Cordero:</t>
        </r>
        <r>
          <rPr>
            <sz val="9"/>
            <color indexed="81"/>
            <rFont val="Tahoma"/>
            <family val="2"/>
          </rPr>
          <t xml:space="preserve">
senegalensis
</t>
        </r>
      </text>
    </comment>
    <comment ref="U201" authorId="0" shapeId="0" xr:uid="{A76B6380-7359-42CF-B5A8-727599EE0A8F}">
      <text>
        <r>
          <rPr>
            <b/>
            <sz val="9"/>
            <color indexed="81"/>
            <rFont val="Tahoma"/>
            <charset val="1"/>
          </rPr>
          <t>Adolfo Cordero:</t>
        </r>
        <r>
          <rPr>
            <sz val="9"/>
            <color indexed="81"/>
            <rFont val="Tahoma"/>
            <charset val="1"/>
          </rPr>
          <t xml:space="preserve">
Distance to Borneo</t>
        </r>
      </text>
    </comment>
    <comment ref="D202" authorId="0" shapeId="0" xr:uid="{69E9304E-FAB2-425B-9A56-B64EC40DE626}">
      <text>
        <r>
          <rPr>
            <b/>
            <sz val="9"/>
            <color indexed="81"/>
            <rFont val="Tahoma"/>
            <family val="2"/>
          </rPr>
          <t>Adolfo Cordero:</t>
        </r>
        <r>
          <rPr>
            <sz val="9"/>
            <color indexed="81"/>
            <rFont val="Tahoma"/>
            <family val="2"/>
          </rPr>
          <t xml:space="preserve">
senegalensis</t>
        </r>
      </text>
    </comment>
    <comment ref="U202" authorId="0" shapeId="0" xr:uid="{9D74AE5B-5578-4D45-9A19-65D6B6075847}">
      <text>
        <r>
          <rPr>
            <b/>
            <sz val="9"/>
            <color indexed="81"/>
            <rFont val="Tahoma"/>
            <charset val="1"/>
          </rPr>
          <t>Adolfo Cordero:</t>
        </r>
        <r>
          <rPr>
            <sz val="9"/>
            <color indexed="81"/>
            <rFont val="Tahoma"/>
            <charset val="1"/>
          </rPr>
          <t xml:space="preserve">
Distance to Luzon</t>
        </r>
      </text>
    </comment>
    <comment ref="D203" authorId="0" shapeId="0" xr:uid="{19BCDA51-E578-4F4E-BA21-53AB476A3B81}">
      <text>
        <r>
          <rPr>
            <b/>
            <sz val="9"/>
            <color indexed="81"/>
            <rFont val="Tahoma"/>
            <family val="2"/>
          </rPr>
          <t>Adolfo Cordero:</t>
        </r>
        <r>
          <rPr>
            <sz val="9"/>
            <color indexed="81"/>
            <rFont val="Tahoma"/>
            <family val="2"/>
          </rPr>
          <t xml:space="preserve">
elegans
pumilio
evansi
fountaineae
senegalensis</t>
        </r>
      </text>
    </comment>
    <comment ref="D204" authorId="0" shapeId="0" xr:uid="{5D057314-AD4A-45C9-BAFE-C017C93BD750}">
      <text>
        <r>
          <rPr>
            <b/>
            <sz val="9"/>
            <color indexed="81"/>
            <rFont val="Tahoma"/>
            <family val="2"/>
          </rPr>
          <t>Adolfo Cordero:</t>
        </r>
        <r>
          <rPr>
            <sz val="9"/>
            <color indexed="81"/>
            <rFont val="Tahoma"/>
            <family val="2"/>
          </rPr>
          <t xml:space="preserve">
aurora
</t>
        </r>
      </text>
    </comment>
    <comment ref="U204" authorId="0" shapeId="0" xr:uid="{BF8428EF-F11E-45C2-8F87-BD4767DD8A60}">
      <text>
        <r>
          <rPr>
            <b/>
            <sz val="9"/>
            <color indexed="81"/>
            <rFont val="Tahoma"/>
            <charset val="1"/>
          </rPr>
          <t>Adolfo Cordero:</t>
        </r>
        <r>
          <rPr>
            <sz val="9"/>
            <color indexed="81"/>
            <rFont val="Tahoma"/>
            <charset val="1"/>
          </rPr>
          <t xml:space="preserve">
Distance to Viti Levu</t>
        </r>
      </text>
    </comment>
    <comment ref="D206" authorId="0" shapeId="0" xr:uid="{7EFC0EAF-F253-46FD-89BD-E322B2A24B7B}">
      <text>
        <r>
          <rPr>
            <b/>
            <sz val="9"/>
            <color indexed="81"/>
            <rFont val="Tahoma"/>
            <family val="2"/>
          </rPr>
          <t>Adolfo Cordero:</t>
        </r>
        <r>
          <rPr>
            <sz val="9"/>
            <color indexed="81"/>
            <rFont val="Tahoma"/>
            <family val="2"/>
          </rPr>
          <t xml:space="preserve">
nursei
rubilio
senegalensis</t>
        </r>
      </text>
    </comment>
    <comment ref="D207" authorId="0" shapeId="0" xr:uid="{B0A4F91C-76D0-4349-B5F5-695B495175C6}">
      <text>
        <r>
          <rPr>
            <b/>
            <sz val="9"/>
            <color indexed="81"/>
            <rFont val="Tahoma"/>
            <family val="2"/>
          </rPr>
          <t>Adolfo Cordero:</t>
        </r>
        <r>
          <rPr>
            <sz val="9"/>
            <color indexed="81"/>
            <rFont val="Tahoma"/>
            <family val="2"/>
          </rPr>
          <t xml:space="preserve">
aralensis
elegans
evansi
fountaineae
pumilio</t>
        </r>
      </text>
    </comment>
    <comment ref="D209" authorId="1" shapeId="0" xr:uid="{D176B8F1-A586-4969-B145-001EB4E14142}">
      <text>
        <r>
          <rPr>
            <b/>
            <sz val="9"/>
            <color indexed="81"/>
            <rFont val="Tahoma"/>
            <family val="2"/>
          </rPr>
          <t>Macromia:</t>
        </r>
        <r>
          <rPr>
            <sz val="9"/>
            <color indexed="81"/>
            <rFont val="Tahoma"/>
            <family val="2"/>
          </rPr>
          <t xml:space="preserve">
senegalensis</t>
        </r>
      </text>
    </comment>
    <comment ref="D210" authorId="1" shapeId="0" xr:uid="{2592BD96-2DD1-498F-804A-0551AC812D7B}">
      <text>
        <r>
          <rPr>
            <b/>
            <sz val="9"/>
            <color indexed="81"/>
            <rFont val="Tahoma"/>
            <family val="2"/>
          </rPr>
          <t>Macromia:</t>
        </r>
        <r>
          <rPr>
            <sz val="9"/>
            <color indexed="81"/>
            <rFont val="Tahoma"/>
            <family val="2"/>
          </rPr>
          <t xml:space="preserve">
rubilio
senegalensis</t>
        </r>
      </text>
    </comment>
    <comment ref="D211" authorId="1" shapeId="0" xr:uid="{E4E30489-40A1-4B47-B2F1-5990A79C0617}">
      <text>
        <r>
          <rPr>
            <b/>
            <sz val="9"/>
            <color indexed="81"/>
            <rFont val="Tahoma"/>
            <family val="2"/>
          </rPr>
          <t>Macromia:</t>
        </r>
        <r>
          <rPr>
            <sz val="9"/>
            <color indexed="81"/>
            <rFont val="Tahoma"/>
            <family val="2"/>
          </rPr>
          <t xml:space="preserve">
aurora</t>
        </r>
      </text>
    </comment>
    <comment ref="U211" authorId="0" shapeId="0" xr:uid="{DBDBD735-8830-4588-93CB-BB0F3271AEA9}">
      <text>
        <r>
          <rPr>
            <b/>
            <sz val="9"/>
            <color indexed="81"/>
            <rFont val="Tahoma"/>
            <charset val="1"/>
          </rPr>
          <t>Adolfo Cordero:</t>
        </r>
        <r>
          <rPr>
            <sz val="9"/>
            <color indexed="81"/>
            <rFont val="Tahoma"/>
            <charset val="1"/>
          </rPr>
          <t xml:space="preserve">
Distance to New Zealand</t>
        </r>
      </text>
    </comment>
    <comment ref="U212" authorId="0" shapeId="0" xr:uid="{BD14BD02-DF9F-475D-B40F-79B2BF9040F5}">
      <text>
        <r>
          <rPr>
            <b/>
            <sz val="9"/>
            <color indexed="81"/>
            <rFont val="Tahoma"/>
            <charset val="1"/>
          </rPr>
          <t>Adolfo Cordero:</t>
        </r>
        <r>
          <rPr>
            <sz val="9"/>
            <color indexed="81"/>
            <rFont val="Tahoma"/>
            <charset val="1"/>
          </rPr>
          <t xml:space="preserve">
Distance to New Guinea</t>
        </r>
      </text>
    </comment>
    <comment ref="D213" authorId="0" shapeId="0" xr:uid="{33A74FFC-A78A-4EEC-BE2E-E2333C7013F3}">
      <text>
        <r>
          <rPr>
            <b/>
            <sz val="9"/>
            <color indexed="81"/>
            <rFont val="Tahoma"/>
            <family val="2"/>
          </rPr>
          <t>Adolfo Cordero:</t>
        </r>
        <r>
          <rPr>
            <sz val="9"/>
            <color indexed="81"/>
            <rFont val="Tahoma"/>
            <family val="2"/>
          </rPr>
          <t xml:space="preserve">
asiatica
elegans</t>
        </r>
      </text>
    </comment>
    <comment ref="D214" authorId="0" shapeId="0" xr:uid="{FE179604-C33E-447D-B91B-CB38E5B23199}">
      <text>
        <r>
          <rPr>
            <b/>
            <sz val="9"/>
            <color indexed="81"/>
            <rFont val="Tahoma"/>
            <family val="2"/>
          </rPr>
          <t>Adolfo Cordero:</t>
        </r>
        <r>
          <rPr>
            <sz val="9"/>
            <color indexed="81"/>
            <rFont val="Tahoma"/>
            <family val="2"/>
          </rPr>
          <t xml:space="preserve">
asiatica
elegans
senegalensis</t>
        </r>
      </text>
    </comment>
    <comment ref="U215" authorId="0" shapeId="0" xr:uid="{BCE687D9-2EC2-48C9-9476-E6282591EC6F}">
      <text>
        <r>
          <rPr>
            <b/>
            <sz val="9"/>
            <color indexed="81"/>
            <rFont val="Tahoma"/>
            <charset val="1"/>
          </rPr>
          <t xml:space="preserve">Adolfo Cordero:
</t>
        </r>
        <r>
          <rPr>
            <sz val="9"/>
            <color indexed="81"/>
            <rFont val="Tahoma"/>
            <family val="2"/>
          </rPr>
          <t>Distande to Vanua Levu</t>
        </r>
      </text>
    </comment>
    <comment ref="D216" authorId="1" shapeId="0" xr:uid="{7D5184DC-A74E-437B-AB0F-40468108BC4D}">
      <text>
        <r>
          <rPr>
            <b/>
            <sz val="9"/>
            <color indexed="81"/>
            <rFont val="Tahoma"/>
            <family val="2"/>
          </rPr>
          <t>Macromia:</t>
        </r>
        <r>
          <rPr>
            <sz val="9"/>
            <color indexed="81"/>
            <rFont val="Tahoma"/>
            <family val="2"/>
          </rPr>
          <t xml:space="preserve">
aurora</t>
        </r>
      </text>
    </comment>
    <comment ref="U216" authorId="0" shapeId="0" xr:uid="{05E0FC5D-6A2D-49C6-A69D-9D0110174883}">
      <text>
        <r>
          <rPr>
            <b/>
            <sz val="9"/>
            <color indexed="81"/>
            <rFont val="Tahoma"/>
            <family val="2"/>
          </rPr>
          <t>Adolfo Cordero:</t>
        </r>
        <r>
          <rPr>
            <sz val="9"/>
            <color indexed="81"/>
            <rFont val="Tahoma"/>
            <family val="2"/>
          </rPr>
          <t xml:space="preserve">
Distance to Papua</t>
        </r>
      </text>
    </comment>
    <comment ref="D217" authorId="1" shapeId="0" xr:uid="{544C8FE7-94BC-454C-9C65-837F37666376}">
      <text>
        <r>
          <rPr>
            <b/>
            <sz val="9"/>
            <color indexed="81"/>
            <rFont val="Tahoma"/>
            <family val="2"/>
          </rPr>
          <t>Macromia:</t>
        </r>
        <r>
          <rPr>
            <sz val="9"/>
            <color indexed="81"/>
            <rFont val="Tahoma"/>
            <family val="2"/>
          </rPr>
          <t xml:space="preserve">
evansi</t>
        </r>
      </text>
    </comment>
    <comment ref="D218" authorId="0" shapeId="0" xr:uid="{5E2CDF93-4147-49BD-A177-F36278B045EF}">
      <text>
        <r>
          <rPr>
            <b/>
            <sz val="9"/>
            <color indexed="81"/>
            <rFont val="Tahoma"/>
            <family val="2"/>
          </rPr>
          <t>Adolfo Cordero:</t>
        </r>
        <r>
          <rPr>
            <sz val="9"/>
            <color indexed="81"/>
            <rFont val="Tahoma"/>
            <family val="2"/>
          </rPr>
          <t xml:space="preserve">
elegans
pumilio
evansi
rubilio
forcipata
fountaineae</t>
        </r>
      </text>
    </comment>
    <comment ref="D219" authorId="0" shapeId="0" xr:uid="{0C0BD7AF-90BB-4BBC-8E44-D59D4F51189A}">
      <text>
        <r>
          <rPr>
            <b/>
            <sz val="9"/>
            <color indexed="81"/>
            <rFont val="Tahoma"/>
            <charset val="1"/>
          </rPr>
          <t>Adolfo Cordero:</t>
        </r>
        <r>
          <rPr>
            <sz val="9"/>
            <color indexed="81"/>
            <rFont val="Tahoma"/>
            <charset val="1"/>
          </rPr>
          <t xml:space="preserve">
saharensis</t>
        </r>
      </text>
    </comment>
    <comment ref="D220" authorId="0" shapeId="0" xr:uid="{B0419492-29B5-4F36-A36B-F346D251E1E0}">
      <text>
        <r>
          <rPr>
            <b/>
            <sz val="9"/>
            <color indexed="81"/>
            <rFont val="Tahoma"/>
            <charset val="1"/>
          </rPr>
          <t>Adolfo Cordero:</t>
        </r>
        <r>
          <rPr>
            <sz val="9"/>
            <color indexed="81"/>
            <rFont val="Tahoma"/>
            <charset val="1"/>
          </rPr>
          <t xml:space="preserve">
saharensis
senegalensis</t>
        </r>
      </text>
    </comment>
    <comment ref="D221" authorId="0" shapeId="0" xr:uid="{E98DDF1B-C4BE-40E9-8397-5F1367E73F62}">
      <text>
        <r>
          <rPr>
            <b/>
            <sz val="9"/>
            <color indexed="81"/>
            <rFont val="Tahoma"/>
            <charset val="1"/>
          </rPr>
          <t>Adolfo Cordero:</t>
        </r>
        <r>
          <rPr>
            <sz val="9"/>
            <color indexed="81"/>
            <rFont val="Tahoma"/>
            <charset val="1"/>
          </rPr>
          <t xml:space="preserve">
saharensis</t>
        </r>
      </text>
    </comment>
    <comment ref="D222" authorId="0" shapeId="0" xr:uid="{58E123B9-147B-458E-A0BA-DEA09F4B03C0}">
      <text>
        <r>
          <rPr>
            <b/>
            <sz val="9"/>
            <color indexed="81"/>
            <rFont val="Tahoma"/>
            <family val="2"/>
          </rPr>
          <t>Adolfo Cordero:</t>
        </r>
        <r>
          <rPr>
            <sz val="9"/>
            <color indexed="81"/>
            <rFont val="Tahoma"/>
            <family val="2"/>
          </rPr>
          <t xml:space="preserve">
aurora
rufostigma
senegalensis</t>
        </r>
      </text>
    </comment>
    <comment ref="D223" authorId="0" shapeId="0" xr:uid="{85964311-0628-4DC0-A677-BB3EA35E540E}">
      <text>
        <r>
          <rPr>
            <b/>
            <sz val="9"/>
            <color indexed="81"/>
            <rFont val="Tahoma"/>
            <family val="2"/>
          </rPr>
          <t>Adolfo Cordero:</t>
        </r>
        <r>
          <rPr>
            <sz val="9"/>
            <color indexed="81"/>
            <rFont val="Tahoma"/>
            <family val="2"/>
          </rPr>
          <t xml:space="preserve">
elegans</t>
        </r>
      </text>
    </comment>
    <comment ref="D224" authorId="0" shapeId="0" xr:uid="{6E2DD028-870C-40DD-9278-C5C4E4944A2C}">
      <text>
        <r>
          <rPr>
            <b/>
            <sz val="9"/>
            <color indexed="81"/>
            <rFont val="Tahoma"/>
            <family val="2"/>
          </rPr>
          <t>Adolfo Cordero:</t>
        </r>
        <r>
          <rPr>
            <sz val="9"/>
            <color indexed="81"/>
            <rFont val="Tahoma"/>
            <family val="2"/>
          </rPr>
          <t xml:space="preserve">
elegans
pumilio</t>
        </r>
      </text>
    </comment>
    <comment ref="D225" authorId="1" shapeId="0" xr:uid="{22CC7279-0D01-4124-876A-0698E206A6BB}">
      <text>
        <r>
          <rPr>
            <b/>
            <sz val="9"/>
            <color indexed="81"/>
            <rFont val="Tahoma"/>
            <family val="2"/>
          </rPr>
          <t>Macromia:</t>
        </r>
        <r>
          <rPr>
            <sz val="9"/>
            <color indexed="81"/>
            <rFont val="Tahoma"/>
            <family val="2"/>
          </rPr>
          <t xml:space="preserve">
elegans
pumilio</t>
        </r>
      </text>
    </comment>
    <comment ref="Y225" authorId="0" shapeId="0" xr:uid="{ED526E91-281E-4953-8DC7-44FE2E6F1ABF}">
      <text>
        <r>
          <rPr>
            <b/>
            <sz val="9"/>
            <color indexed="81"/>
            <rFont val="Tahoma"/>
            <family val="2"/>
          </rPr>
          <t>Adolfo Cordero:</t>
        </r>
        <r>
          <rPr>
            <sz val="9"/>
            <color indexed="81"/>
            <rFont val="Tahoma"/>
            <family val="2"/>
          </rPr>
          <t xml:space="preserve">
Reference not included in Sandall et al (2022)</t>
        </r>
      </text>
    </comment>
    <comment ref="D226" authorId="0" shapeId="0" xr:uid="{3BE703D7-2F8D-4746-88D3-55B8D01600F8}">
      <text>
        <r>
          <rPr>
            <b/>
            <sz val="9"/>
            <color indexed="81"/>
            <rFont val="Tahoma"/>
            <family val="2"/>
          </rPr>
          <t>Adolfo Cordero:</t>
        </r>
        <r>
          <rPr>
            <sz val="9"/>
            <color indexed="81"/>
            <rFont val="Tahoma"/>
            <family val="2"/>
          </rPr>
          <t xml:space="preserve">
elegans
pumilio</t>
        </r>
      </text>
    </comment>
    <comment ref="D227" authorId="0" shapeId="0" xr:uid="{CF1CA551-FA6A-4D5F-A657-57A958E36EEE}">
      <text>
        <r>
          <rPr>
            <b/>
            <sz val="9"/>
            <color indexed="81"/>
            <rFont val="Tahoma"/>
            <family val="2"/>
          </rPr>
          <t>Adolfo Cordero:</t>
        </r>
        <r>
          <rPr>
            <sz val="9"/>
            <color indexed="81"/>
            <rFont val="Tahoma"/>
            <family val="2"/>
          </rPr>
          <t xml:space="preserve">
senegalensis</t>
        </r>
      </text>
    </comment>
    <comment ref="U228" authorId="0" shapeId="0" xr:uid="{E954C26C-9B3D-4BDB-814A-7DD2166A5202}">
      <text>
        <r>
          <rPr>
            <b/>
            <sz val="9"/>
            <color indexed="81"/>
            <rFont val="Tahoma"/>
            <charset val="1"/>
          </rPr>
          <t>Adolfo Cordero:</t>
        </r>
        <r>
          <rPr>
            <sz val="9"/>
            <color indexed="81"/>
            <rFont val="Tahoma"/>
            <charset val="1"/>
          </rPr>
          <t xml:space="preserve">
Distance to Samar island</t>
        </r>
      </text>
    </comment>
    <comment ref="D229" authorId="0" shapeId="0" xr:uid="{EB1F6475-5A7C-4ACC-BAE6-F621102CE1E6}">
      <text>
        <r>
          <rPr>
            <b/>
            <sz val="9"/>
            <color indexed="81"/>
            <rFont val="Tahoma"/>
            <family val="2"/>
          </rPr>
          <t>Adolfo Cordero:</t>
        </r>
        <r>
          <rPr>
            <sz val="9"/>
            <color indexed="81"/>
            <rFont val="Tahoma"/>
            <family val="2"/>
          </rPr>
          <t xml:space="preserve">
senegalensis</t>
        </r>
      </text>
    </comment>
    <comment ref="D230" authorId="0" shapeId="0" xr:uid="{DE7AD643-7FDF-45E3-B908-33790BA9E61C}">
      <text>
        <r>
          <rPr>
            <b/>
            <sz val="9"/>
            <color indexed="81"/>
            <rFont val="Tahoma"/>
            <family val="2"/>
          </rPr>
          <t>Adolfo Cordero:</t>
        </r>
        <r>
          <rPr>
            <sz val="9"/>
            <color indexed="81"/>
            <rFont val="Tahoma"/>
            <family val="2"/>
          </rPr>
          <t xml:space="preserve">
Ischnura genei not included in the list
graellsii
saharensis
senegalensis
fountaineae</t>
        </r>
      </text>
    </comment>
    <comment ref="E230" authorId="0" shapeId="0" xr:uid="{7952CB4D-EFE6-416E-80B6-00546B2C2800}">
      <text>
        <r>
          <rPr>
            <b/>
            <sz val="9"/>
            <color indexed="81"/>
            <rFont val="Tahoma"/>
            <family val="2"/>
          </rPr>
          <t>Adolfo Cordero:</t>
        </r>
        <r>
          <rPr>
            <sz val="9"/>
            <color indexed="81"/>
            <rFont val="Tahoma"/>
            <family val="2"/>
          </rPr>
          <t xml:space="preserve">
Excludes Ishnura genei</t>
        </r>
      </text>
    </comment>
    <comment ref="D231" authorId="0" shapeId="0" xr:uid="{8535562C-1377-45D7-B555-59DEE8B0D798}">
      <text>
        <r>
          <rPr>
            <b/>
            <sz val="9"/>
            <color indexed="81"/>
            <rFont val="Tahoma"/>
            <family val="2"/>
          </rPr>
          <t>Adolfo Cordero:</t>
        </r>
        <r>
          <rPr>
            <sz val="9"/>
            <color indexed="81"/>
            <rFont val="Tahoma"/>
            <family val="2"/>
          </rPr>
          <t xml:space="preserve">
elegans</t>
        </r>
      </text>
    </comment>
    <comment ref="D232" authorId="0" shapeId="0" xr:uid="{A34D949F-48DB-4EC5-A050-B417A694CBC9}">
      <text>
        <r>
          <rPr>
            <b/>
            <sz val="9"/>
            <color indexed="81"/>
            <rFont val="Tahoma"/>
            <family val="2"/>
          </rPr>
          <t>Adolfo Cordero:</t>
        </r>
        <r>
          <rPr>
            <sz val="9"/>
            <color indexed="81"/>
            <rFont val="Tahoma"/>
            <family val="2"/>
          </rPr>
          <t xml:space="preserve">
elegans
pumilio</t>
        </r>
      </text>
    </comment>
    <comment ref="D233" authorId="0" shapeId="0" xr:uid="{87BCA8B1-1984-43D4-A977-6CAB353BAA28}">
      <text>
        <r>
          <rPr>
            <b/>
            <sz val="9"/>
            <color indexed="81"/>
            <rFont val="Tahoma"/>
            <family val="2"/>
          </rPr>
          <t>Adolfo Cordero:</t>
        </r>
        <r>
          <rPr>
            <sz val="9"/>
            <color indexed="81"/>
            <rFont val="Tahoma"/>
            <family val="2"/>
          </rPr>
          <t xml:space="preserve">
senegalensis</t>
        </r>
      </text>
    </comment>
    <comment ref="U233" authorId="0" shapeId="0" xr:uid="{DD5009CE-7F73-403C-A53B-00FC7B8D390D}">
      <text>
        <r>
          <rPr>
            <b/>
            <sz val="9"/>
            <color indexed="81"/>
            <rFont val="Tahoma"/>
            <family val="2"/>
          </rPr>
          <t>Adolfo Cordero:</t>
        </r>
        <r>
          <rPr>
            <sz val="9"/>
            <color indexed="81"/>
            <rFont val="Tahoma"/>
            <family val="2"/>
          </rPr>
          <t xml:space="preserve">
Distance to Java</t>
        </r>
      </text>
    </comment>
    <comment ref="D235" authorId="0" shapeId="0" xr:uid="{0AA5505C-8EE4-4AB5-907B-9393BB701445}">
      <text>
        <r>
          <rPr>
            <b/>
            <sz val="9"/>
            <color indexed="81"/>
            <rFont val="Tahoma"/>
            <family val="2"/>
          </rPr>
          <t>Adolfo Cordero:</t>
        </r>
        <r>
          <rPr>
            <sz val="9"/>
            <color indexed="81"/>
            <rFont val="Tahoma"/>
            <family val="2"/>
          </rPr>
          <t xml:space="preserve">
elegans
pumilio</t>
        </r>
      </text>
    </comment>
    <comment ref="D236" authorId="0" shapeId="0" xr:uid="{04AF596E-A154-49A9-A698-FF6CAABA8C81}">
      <text>
        <r>
          <rPr>
            <b/>
            <sz val="9"/>
            <color indexed="81"/>
            <rFont val="Tahoma"/>
            <family val="2"/>
          </rPr>
          <t>Adolfo Cordero:</t>
        </r>
        <r>
          <rPr>
            <sz val="9"/>
            <color indexed="81"/>
            <rFont val="Tahoma"/>
            <family val="2"/>
          </rPr>
          <t xml:space="preserve">
senegalensis
sp</t>
        </r>
      </text>
    </comment>
    <comment ref="U236" authorId="0" shapeId="0" xr:uid="{1E2BB542-5278-4208-8C87-DD847A9A7A70}">
      <text>
        <r>
          <rPr>
            <b/>
            <sz val="9"/>
            <color indexed="81"/>
            <rFont val="Tahoma"/>
            <charset val="1"/>
          </rPr>
          <t>Adolfo Cordero:</t>
        </r>
        <r>
          <rPr>
            <sz val="9"/>
            <color indexed="81"/>
            <rFont val="Tahoma"/>
            <charset val="1"/>
          </rPr>
          <t xml:space="preserve">
Distance to Asia</t>
        </r>
      </text>
    </comment>
    <comment ref="D237" authorId="0" shapeId="0" xr:uid="{70788EDF-2DD3-4C4D-9050-DEF740DEAEC3}">
      <text>
        <r>
          <rPr>
            <b/>
            <sz val="9"/>
            <color indexed="81"/>
            <rFont val="Tahoma"/>
            <family val="2"/>
          </rPr>
          <t>Adolfo Cordero:</t>
        </r>
        <r>
          <rPr>
            <sz val="9"/>
            <color indexed="81"/>
            <rFont val="Tahoma"/>
            <family val="2"/>
          </rPr>
          <t xml:space="preserve">
aurora
senegalensis</t>
        </r>
      </text>
    </comment>
    <comment ref="C238" authorId="0" shapeId="0" xr:uid="{4C99DE39-5D18-4590-9115-3F44E9F7EFAF}">
      <text>
        <r>
          <rPr>
            <b/>
            <sz val="9"/>
            <color indexed="81"/>
            <rFont val="Tahoma"/>
            <charset val="1"/>
          </rPr>
          <t>Adolfo Cordero:</t>
        </r>
        <r>
          <rPr>
            <sz val="9"/>
            <color indexed="81"/>
            <rFont val="Tahoma"/>
            <charset val="1"/>
          </rPr>
          <t xml:space="preserve">
considered continent</t>
        </r>
      </text>
    </comment>
    <comment ref="D238" authorId="1" shapeId="0" xr:uid="{6B4F61DA-93E8-473B-9D0B-EA7CFD9EFE3B}">
      <text>
        <r>
          <rPr>
            <b/>
            <sz val="9"/>
            <color indexed="81"/>
            <rFont val="Tahoma"/>
            <family val="2"/>
          </rPr>
          <t>Macromia:</t>
        </r>
        <r>
          <rPr>
            <sz val="9"/>
            <color indexed="81"/>
            <rFont val="Tahoma"/>
            <family val="2"/>
          </rPr>
          <t xml:space="preserve">
senegalensis
filosa</t>
        </r>
      </text>
    </comment>
    <comment ref="D239" authorId="1" shapeId="0" xr:uid="{7FA96845-4698-47F7-A247-3B5EF386319F}">
      <text>
        <r>
          <rPr>
            <b/>
            <sz val="9"/>
            <color indexed="81"/>
            <rFont val="Tahoma"/>
            <family val="2"/>
          </rPr>
          <t>Macromia:</t>
        </r>
        <r>
          <rPr>
            <sz val="9"/>
            <color indexed="81"/>
            <rFont val="Tahoma"/>
            <family val="2"/>
          </rPr>
          <t xml:space="preserve">
pumilio</t>
        </r>
      </text>
    </comment>
    <comment ref="D240" authorId="0" shapeId="0" xr:uid="{5B8834FB-5106-429F-BE7A-54F618312757}">
      <text>
        <r>
          <rPr>
            <b/>
            <sz val="9"/>
            <color indexed="81"/>
            <rFont val="Tahoma"/>
            <family val="2"/>
          </rPr>
          <t>Adolfo Cordero:</t>
        </r>
        <r>
          <rPr>
            <sz val="9"/>
            <color indexed="81"/>
            <rFont val="Tahoma"/>
            <family val="2"/>
          </rPr>
          <t xml:space="preserve">
aurora 
senegalensis</t>
        </r>
      </text>
    </comment>
    <comment ref="D241" authorId="0" shapeId="0" xr:uid="{6D641B1B-3A27-40C4-B478-FE076415EE4E}">
      <text>
        <r>
          <rPr>
            <b/>
            <sz val="9"/>
            <color indexed="81"/>
            <rFont val="Tahoma"/>
            <family val="2"/>
          </rPr>
          <t>Adolfo Cordero:</t>
        </r>
        <r>
          <rPr>
            <sz val="9"/>
            <color indexed="81"/>
            <rFont val="Tahoma"/>
            <family val="2"/>
          </rPr>
          <t xml:space="preserve">
rubilio
senegalensis</t>
        </r>
      </text>
    </comment>
    <comment ref="D243" authorId="1" shapeId="0" xr:uid="{1C504791-CD54-4564-B0DC-DA80109BC38E}">
      <text>
        <r>
          <rPr>
            <b/>
            <sz val="9"/>
            <color indexed="81"/>
            <rFont val="Tahoma"/>
            <family val="2"/>
          </rPr>
          <t>Macromia:</t>
        </r>
        <r>
          <rPr>
            <sz val="9"/>
            <color indexed="81"/>
            <rFont val="Tahoma"/>
            <family val="2"/>
          </rPr>
          <t xml:space="preserve">
senegalensis</t>
        </r>
      </text>
    </comment>
    <comment ref="U244" authorId="0" shapeId="0" xr:uid="{F3CEF6F5-3AB6-4E20-B180-3F0BD3AE1A6F}">
      <text>
        <r>
          <rPr>
            <b/>
            <sz val="9"/>
            <color indexed="81"/>
            <rFont val="Tahoma"/>
            <family val="2"/>
          </rPr>
          <t>Adolfo Cordero:</t>
        </r>
        <r>
          <rPr>
            <sz val="9"/>
            <color indexed="81"/>
            <rFont val="Tahoma"/>
            <family val="2"/>
          </rPr>
          <t xml:space="preserve">
Distance to India</t>
        </r>
      </text>
    </comment>
    <comment ref="D245" authorId="0" shapeId="0" xr:uid="{ADA0F217-82CF-4D8A-B8C3-979B075D7DEC}">
      <text>
        <r>
          <rPr>
            <b/>
            <sz val="9"/>
            <color indexed="81"/>
            <rFont val="Tahoma"/>
            <family val="2"/>
          </rPr>
          <t>Adolfo Cordero:</t>
        </r>
        <r>
          <rPr>
            <sz val="9"/>
            <color indexed="81"/>
            <rFont val="Tahoma"/>
            <family val="2"/>
          </rPr>
          <t xml:space="preserve">
senegalensis</t>
        </r>
      </text>
    </comment>
    <comment ref="D246" authorId="0" shapeId="0" xr:uid="{92DE69AC-06B3-4231-8732-45A26A961DC4}">
      <text>
        <r>
          <rPr>
            <b/>
            <sz val="9"/>
            <color indexed="81"/>
            <rFont val="Tahoma"/>
            <family val="2"/>
          </rPr>
          <t>Adolfo Cordero:</t>
        </r>
        <r>
          <rPr>
            <sz val="9"/>
            <color indexed="81"/>
            <rFont val="Tahoma"/>
            <family val="2"/>
          </rPr>
          <t xml:space="preserve">
elegans
</t>
        </r>
      </text>
    </comment>
    <comment ref="D247" authorId="1" shapeId="0" xr:uid="{25898135-FF7E-47FA-BEDE-CAF75B34B47D}">
      <text>
        <r>
          <rPr>
            <b/>
            <sz val="9"/>
            <color indexed="81"/>
            <rFont val="Tahoma"/>
            <family val="2"/>
          </rPr>
          <t>Macromia:</t>
        </r>
        <r>
          <rPr>
            <sz val="9"/>
            <color indexed="81"/>
            <rFont val="Tahoma"/>
            <family val="2"/>
          </rPr>
          <t xml:space="preserve">
genei</t>
        </r>
      </text>
    </comment>
    <comment ref="U247" authorId="0" shapeId="0" xr:uid="{65A43FCF-6FC6-4751-B001-AABA22E00790}">
      <text>
        <r>
          <rPr>
            <b/>
            <sz val="9"/>
            <color indexed="81"/>
            <rFont val="Tahoma"/>
            <family val="2"/>
          </rPr>
          <t>Adolfo Cordero:</t>
        </r>
        <r>
          <rPr>
            <sz val="9"/>
            <color indexed="81"/>
            <rFont val="Tahoma"/>
            <family val="2"/>
          </rPr>
          <t xml:space="preserve">
Distance to Sicily</t>
        </r>
      </text>
    </comment>
    <comment ref="U249" authorId="0" shapeId="0" xr:uid="{3DFBC1CF-2515-4738-8C02-6529A878E2A5}">
      <text>
        <r>
          <rPr>
            <b/>
            <sz val="9"/>
            <color indexed="81"/>
            <rFont val="Tahoma"/>
            <family val="2"/>
          </rPr>
          <t>Adolfo Cordero:</t>
        </r>
        <r>
          <rPr>
            <sz val="9"/>
            <color indexed="81"/>
            <rFont val="Tahoma"/>
            <family val="2"/>
          </rPr>
          <t xml:space="preserve">
Distance to Papua</t>
        </r>
      </text>
    </comment>
    <comment ref="U250" authorId="0" shapeId="0" xr:uid="{C7726E74-55D7-45BB-9D21-EFAB37171D4A}">
      <text>
        <r>
          <rPr>
            <b/>
            <sz val="9"/>
            <color indexed="81"/>
            <rFont val="Tahoma"/>
            <charset val="1"/>
          </rPr>
          <t>Adolfo Cordero:</t>
        </r>
        <r>
          <rPr>
            <sz val="9"/>
            <color indexed="81"/>
            <rFont val="Tahoma"/>
            <charset val="1"/>
          </rPr>
          <t xml:space="preserve">
Distance to Luzon</t>
        </r>
      </text>
    </comment>
    <comment ref="D251" authorId="0" shapeId="0" xr:uid="{E7FBEFBB-957B-4519-835D-795C84959913}">
      <text>
        <r>
          <rPr>
            <b/>
            <sz val="9"/>
            <color indexed="81"/>
            <rFont val="Tahoma"/>
            <family val="2"/>
          </rPr>
          <t>Adolfo Cordero:</t>
        </r>
        <r>
          <rPr>
            <sz val="9"/>
            <color indexed="81"/>
            <rFont val="Tahoma"/>
            <family val="2"/>
          </rPr>
          <t xml:space="preserve">
aurora</t>
        </r>
      </text>
    </comment>
    <comment ref="E251" authorId="0" shapeId="0" xr:uid="{1BDC5267-527D-4745-8F21-329ECB31324A}">
      <text>
        <r>
          <rPr>
            <b/>
            <sz val="9"/>
            <color indexed="81"/>
            <rFont val="Tahoma"/>
            <family val="2"/>
          </rPr>
          <t>Adolfo Cordero:</t>
        </r>
        <r>
          <rPr>
            <sz val="9"/>
            <color indexed="81"/>
            <rFont val="Tahoma"/>
            <family val="2"/>
          </rPr>
          <t xml:space="preserve">
Tanymecosticta sp not included</t>
        </r>
      </text>
    </comment>
    <comment ref="U251" authorId="0" shapeId="0" xr:uid="{AB37DE13-EADF-43E0-85F0-4337E5A59B70}">
      <text>
        <r>
          <rPr>
            <b/>
            <sz val="9"/>
            <color indexed="81"/>
            <rFont val="Tahoma"/>
            <family val="2"/>
          </rPr>
          <t>Adolfo Cordero:</t>
        </r>
        <r>
          <rPr>
            <sz val="9"/>
            <color indexed="81"/>
            <rFont val="Tahoma"/>
            <family val="2"/>
          </rPr>
          <t xml:space="preserve">
Distance to Solomon islands</t>
        </r>
      </text>
    </comment>
    <comment ref="D252" authorId="1" shapeId="0" xr:uid="{A649F148-6DAA-4C38-A148-44A8D3282150}">
      <text>
        <r>
          <rPr>
            <b/>
            <sz val="9"/>
            <color indexed="81"/>
            <rFont val="Tahoma"/>
            <family val="2"/>
          </rPr>
          <t>Macromia:</t>
        </r>
        <r>
          <rPr>
            <sz val="9"/>
            <color indexed="81"/>
            <rFont val="Tahoma"/>
            <family val="2"/>
          </rPr>
          <t xml:space="preserve">
capreolus
hastata
ramburii</t>
        </r>
      </text>
    </comment>
    <comment ref="D254" authorId="0" shapeId="0" xr:uid="{B014695E-477A-41CD-8AAE-E5BC47063B3E}">
      <text>
        <r>
          <rPr>
            <b/>
            <sz val="9"/>
            <color indexed="81"/>
            <rFont val="Tahoma"/>
            <family val="2"/>
          </rPr>
          <t>Adolfo Cordero:</t>
        </r>
        <r>
          <rPr>
            <sz val="9"/>
            <color indexed="81"/>
            <rFont val="Tahoma"/>
            <family val="2"/>
          </rPr>
          <t xml:space="preserve">
senegalensis</t>
        </r>
      </text>
    </comment>
    <comment ref="U254" authorId="0" shapeId="0" xr:uid="{257743BC-FDEA-42D5-9E7A-1EC33D7B5746}">
      <text>
        <r>
          <rPr>
            <b/>
            <sz val="9"/>
            <color indexed="81"/>
            <rFont val="Tahoma"/>
            <charset val="1"/>
          </rPr>
          <t>Adolfo Cordero:</t>
        </r>
        <r>
          <rPr>
            <sz val="9"/>
            <color indexed="81"/>
            <rFont val="Tahoma"/>
            <charset val="1"/>
          </rPr>
          <t xml:space="preserve">
Distance to Samar island</t>
        </r>
      </text>
    </comment>
    <comment ref="D255" authorId="0" shapeId="0" xr:uid="{913B9B70-634D-4A10-8904-B561FDBF2D14}">
      <text>
        <r>
          <rPr>
            <b/>
            <sz val="9"/>
            <color indexed="81"/>
            <rFont val="Tahoma"/>
            <family val="2"/>
          </rPr>
          <t>Adolfo Cordero:</t>
        </r>
        <r>
          <rPr>
            <sz val="9"/>
            <color indexed="81"/>
            <rFont val="Tahoma"/>
            <family val="2"/>
          </rPr>
          <t xml:space="preserve">
vinsoni
senegalensis</t>
        </r>
      </text>
    </comment>
    <comment ref="U255" authorId="0" shapeId="0" xr:uid="{7C56396C-CDFE-48BA-8C8F-3B0D037A9467}">
      <text>
        <r>
          <rPr>
            <b/>
            <sz val="9"/>
            <color indexed="81"/>
            <rFont val="Tahoma"/>
            <family val="2"/>
          </rPr>
          <t>Adolfo Cordero:</t>
        </r>
        <r>
          <rPr>
            <sz val="9"/>
            <color indexed="81"/>
            <rFont val="Tahoma"/>
            <family val="2"/>
          </rPr>
          <t xml:space="preserve">
Distance to Madagascar</t>
        </r>
      </text>
    </comment>
    <comment ref="D259" authorId="1" shapeId="0" xr:uid="{7CE904D0-2544-4805-80F5-43F57BC6CBDC}">
      <text>
        <r>
          <rPr>
            <b/>
            <sz val="9"/>
            <color indexed="81"/>
            <rFont val="Tahoma"/>
            <family val="2"/>
          </rPr>
          <t>Macromia:</t>
        </r>
        <r>
          <rPr>
            <sz val="9"/>
            <color indexed="81"/>
            <rFont val="Tahoma"/>
            <family val="2"/>
          </rPr>
          <t xml:space="preserve">
saharensis
senegalensis</t>
        </r>
      </text>
    </comment>
    <comment ref="D260" authorId="0" shapeId="0" xr:uid="{BAEC1042-C9C6-420C-B193-7653C2FD7371}">
      <text>
        <r>
          <rPr>
            <b/>
            <sz val="9"/>
            <color indexed="81"/>
            <rFont val="Tahoma"/>
            <family val="2"/>
          </rPr>
          <t>Adolfo Cordero:</t>
        </r>
        <r>
          <rPr>
            <sz val="9"/>
            <color indexed="81"/>
            <rFont val="Tahoma"/>
            <family val="2"/>
          </rPr>
          <t xml:space="preserve">
senegalensis
vinsoni</t>
        </r>
      </text>
    </comment>
    <comment ref="U260" authorId="0" shapeId="0" xr:uid="{7170F5EB-2DFA-46FC-8566-1B08DFC07BD9}">
      <text>
        <r>
          <rPr>
            <b/>
            <sz val="9"/>
            <color indexed="81"/>
            <rFont val="Tahoma"/>
            <family val="2"/>
          </rPr>
          <t>Adolfo Cordero:</t>
        </r>
        <r>
          <rPr>
            <sz val="9"/>
            <color indexed="81"/>
            <rFont val="Tahoma"/>
            <family val="2"/>
          </rPr>
          <t xml:space="preserve">
Distance to Madagascar</t>
        </r>
      </text>
    </comment>
    <comment ref="D261" authorId="0" shapeId="0" xr:uid="{B59697A4-E022-4D8A-B92C-96F919362D6C}">
      <text>
        <r>
          <rPr>
            <b/>
            <sz val="9"/>
            <color indexed="81"/>
            <rFont val="Tahoma"/>
            <family val="2"/>
          </rPr>
          <t>Adolfo Cordero:</t>
        </r>
        <r>
          <rPr>
            <sz val="9"/>
            <color indexed="81"/>
            <rFont val="Tahoma"/>
            <family val="2"/>
          </rPr>
          <t xml:space="preserve">
senegalensis</t>
        </r>
      </text>
    </comment>
    <comment ref="U261" authorId="0" shapeId="0" xr:uid="{DEACC8DD-CB24-4069-94B5-359BA2056A1E}">
      <text>
        <r>
          <rPr>
            <b/>
            <sz val="9"/>
            <color indexed="81"/>
            <rFont val="Tahoma"/>
            <family val="2"/>
          </rPr>
          <t>Adolfo Cordero:</t>
        </r>
        <r>
          <rPr>
            <sz val="9"/>
            <color indexed="81"/>
            <rFont val="Tahoma"/>
            <family val="2"/>
          </rPr>
          <t xml:space="preserve">
Distance to Africa</t>
        </r>
      </text>
    </comment>
    <comment ref="D262" authorId="0" shapeId="0" xr:uid="{A2654A10-8565-40BB-BB43-3D1FD23F8123}">
      <text>
        <r>
          <rPr>
            <b/>
            <sz val="9"/>
            <color indexed="81"/>
            <rFont val="Tahoma"/>
            <family val="2"/>
          </rPr>
          <t>Adolfo Cordero:</t>
        </r>
        <r>
          <rPr>
            <sz val="9"/>
            <color indexed="81"/>
            <rFont val="Tahoma"/>
            <family val="2"/>
          </rPr>
          <t xml:space="preserve">
senegalensis</t>
        </r>
      </text>
    </comment>
    <comment ref="U262" authorId="0" shapeId="0" xr:uid="{D4A3F68A-FE97-48FA-BCAF-11E94D353A8D}">
      <text>
        <r>
          <rPr>
            <b/>
            <sz val="9"/>
            <color indexed="81"/>
            <rFont val="Tahoma"/>
            <family val="2"/>
          </rPr>
          <t>Adolfo Cordero:</t>
        </r>
        <r>
          <rPr>
            <sz val="9"/>
            <color indexed="81"/>
            <rFont val="Tahoma"/>
            <family val="2"/>
          </rPr>
          <t xml:space="preserve">
Distance to Belitung island</t>
        </r>
      </text>
    </comment>
    <comment ref="D263" authorId="0" shapeId="0" xr:uid="{D7DEC545-8B67-4010-BEF8-79A8988ED645}">
      <text>
        <r>
          <rPr>
            <b/>
            <sz val="9"/>
            <color indexed="81"/>
            <rFont val="Tahoma"/>
            <family val="2"/>
          </rPr>
          <t>Adolfo Cordero:</t>
        </r>
        <r>
          <rPr>
            <sz val="9"/>
            <color indexed="81"/>
            <rFont val="Tahoma"/>
            <family val="2"/>
          </rPr>
          <t xml:space="preserve">
elegans
</t>
        </r>
      </text>
    </comment>
    <comment ref="U266" authorId="0" shapeId="0" xr:uid="{C3F5B5DD-538D-4FE4-9776-F99B14E975B5}">
      <text>
        <r>
          <rPr>
            <b/>
            <sz val="9"/>
            <color indexed="81"/>
            <rFont val="Tahoma"/>
            <family val="2"/>
          </rPr>
          <t>Adolfo Cordero:</t>
        </r>
        <r>
          <rPr>
            <sz val="9"/>
            <color indexed="81"/>
            <rFont val="Tahoma"/>
            <family val="2"/>
          </rPr>
          <t xml:space="preserve">
Distance to Andaman</t>
        </r>
      </text>
    </comment>
    <comment ref="D268" authorId="0" shapeId="0" xr:uid="{469B4C01-7DB4-4F1C-90A8-C3CF51ABCC5D}">
      <text>
        <r>
          <rPr>
            <b/>
            <sz val="9"/>
            <color indexed="81"/>
            <rFont val="Tahoma"/>
            <family val="2"/>
          </rPr>
          <t>Adolfo Cordero:</t>
        </r>
        <r>
          <rPr>
            <sz val="9"/>
            <color indexed="81"/>
            <rFont val="Tahoma"/>
            <family val="2"/>
          </rPr>
          <t xml:space="preserve">
aurora
senegalensis</t>
        </r>
      </text>
    </comment>
    <comment ref="U268" authorId="0" shapeId="0" xr:uid="{9B987454-F695-47AE-81D4-D0642ED5873C}">
      <text>
        <r>
          <rPr>
            <b/>
            <sz val="9"/>
            <color indexed="81"/>
            <rFont val="Tahoma"/>
            <charset val="1"/>
          </rPr>
          <t>Adolfo Cordero:</t>
        </r>
        <r>
          <rPr>
            <sz val="9"/>
            <color indexed="81"/>
            <rFont val="Tahoma"/>
            <charset val="1"/>
          </rPr>
          <t xml:space="preserve">
Distance to Borneo</t>
        </r>
      </text>
    </comment>
    <comment ref="D269" authorId="0" shapeId="0" xr:uid="{22DF236F-C7A7-491D-ACEE-69C5D9D59819}">
      <text>
        <r>
          <rPr>
            <b/>
            <sz val="9"/>
            <color indexed="81"/>
            <rFont val="Tahoma"/>
            <family val="2"/>
          </rPr>
          <t>Adolfo Cordero:</t>
        </r>
        <r>
          <rPr>
            <sz val="9"/>
            <color indexed="81"/>
            <rFont val="Tahoma"/>
            <family val="2"/>
          </rPr>
          <t xml:space="preserve">
senegalensis</t>
        </r>
      </text>
    </comment>
    <comment ref="U269" authorId="0" shapeId="0" xr:uid="{BA143103-198A-4A13-AC0E-5A8A14B9C913}">
      <text>
        <r>
          <rPr>
            <b/>
            <sz val="9"/>
            <color indexed="81"/>
            <rFont val="Tahoma"/>
            <charset val="1"/>
          </rPr>
          <t>Adolfo Cordero:</t>
        </r>
        <r>
          <rPr>
            <sz val="9"/>
            <color indexed="81"/>
            <rFont val="Tahoma"/>
            <charset val="1"/>
          </rPr>
          <t xml:space="preserve">
Distance to Luzon</t>
        </r>
      </text>
    </comment>
    <comment ref="U273" authorId="0" shapeId="0" xr:uid="{B7FABA8B-B3D0-4AFE-AB15-9CB9CBA28BC4}">
      <text>
        <r>
          <rPr>
            <b/>
            <sz val="9"/>
            <color indexed="81"/>
            <rFont val="Tahoma"/>
            <family val="2"/>
          </rPr>
          <t>Adolfo Cordero:</t>
        </r>
        <r>
          <rPr>
            <sz val="9"/>
            <color indexed="81"/>
            <rFont val="Tahoma"/>
            <family val="2"/>
          </rPr>
          <t xml:space="preserve">
Distance to Viti Levu</t>
        </r>
      </text>
    </comment>
    <comment ref="U274" authorId="0" shapeId="0" xr:uid="{BFF5CEDD-5629-4A27-9335-AF20D9C06B7D}">
      <text>
        <r>
          <rPr>
            <b/>
            <sz val="9"/>
            <color indexed="81"/>
            <rFont val="Tahoma"/>
            <family val="2"/>
          </rPr>
          <t>Adolfo Cordero:</t>
        </r>
        <r>
          <rPr>
            <sz val="9"/>
            <color indexed="81"/>
            <rFont val="Tahoma"/>
            <family val="2"/>
          </rPr>
          <t xml:space="preserve">
Distance to Africa</t>
        </r>
      </text>
    </comment>
    <comment ref="D275" authorId="0" shapeId="0" xr:uid="{61EE398B-C035-48C6-BC46-3034AA31083B}">
      <text>
        <r>
          <rPr>
            <b/>
            <sz val="9"/>
            <color indexed="81"/>
            <rFont val="Tahoma"/>
            <family val="2"/>
          </rPr>
          <t>Adolfo Cordero:</t>
        </r>
        <r>
          <rPr>
            <sz val="9"/>
            <color indexed="81"/>
            <rFont val="Tahoma"/>
            <family val="2"/>
          </rPr>
          <t xml:space="preserve">
elegans
pumilio</t>
        </r>
      </text>
    </comment>
    <comment ref="A276" authorId="0" shapeId="0" xr:uid="{16838CFB-193B-4B80-BF2D-C4ADFE79573E}">
      <text>
        <r>
          <rPr>
            <b/>
            <sz val="9"/>
            <color indexed="81"/>
            <rFont val="Tahoma"/>
            <family val="2"/>
          </rPr>
          <t>Adolfo Cordero:</t>
        </r>
        <r>
          <rPr>
            <sz val="9"/>
            <color indexed="81"/>
            <rFont val="Tahoma"/>
            <family val="2"/>
          </rPr>
          <t xml:space="preserve">
excluding Halmahera, Buru and Seram islands</t>
        </r>
      </text>
    </comment>
    <comment ref="D276" authorId="0" shapeId="0" xr:uid="{FFE900AA-E125-44F3-907A-DD4238A12B1B}">
      <text>
        <r>
          <rPr>
            <b/>
            <sz val="9"/>
            <color indexed="81"/>
            <rFont val="Tahoma"/>
            <family val="2"/>
          </rPr>
          <t>Adolfo Cordero:</t>
        </r>
        <r>
          <rPr>
            <sz val="9"/>
            <color indexed="81"/>
            <rFont val="Tahoma"/>
            <family val="2"/>
          </rPr>
          <t xml:space="preserve">
senegalensis</t>
        </r>
      </text>
    </comment>
    <comment ref="U276" authorId="0" shapeId="0" xr:uid="{C1670B41-08A8-4E8B-9EEB-DF41ABA76CAA}">
      <text>
        <r>
          <rPr>
            <b/>
            <sz val="9"/>
            <color indexed="81"/>
            <rFont val="Tahoma"/>
            <family val="2"/>
          </rPr>
          <t>Adolfo Cordero:</t>
        </r>
        <r>
          <rPr>
            <sz val="9"/>
            <color indexed="81"/>
            <rFont val="Tahoma"/>
            <family val="2"/>
          </rPr>
          <t xml:space="preserve">
Distance to Papua</t>
        </r>
      </text>
    </comment>
    <comment ref="D277" authorId="0" shapeId="0" xr:uid="{D602A068-7CE6-47CF-9748-986500661E71}">
      <text>
        <r>
          <rPr>
            <b/>
            <sz val="9"/>
            <color indexed="81"/>
            <rFont val="Tahoma"/>
            <family val="2"/>
          </rPr>
          <t>Adolfo Cordero:</t>
        </r>
        <r>
          <rPr>
            <sz val="9"/>
            <color indexed="81"/>
            <rFont val="Tahoma"/>
            <family val="2"/>
          </rPr>
          <t xml:space="preserve">
asiatica
elegans
evansi
pumilio
senegalensis</t>
        </r>
      </text>
    </comment>
    <comment ref="D279" authorId="0" shapeId="0" xr:uid="{ED34F88C-1D38-4025-86C7-632F22D7BBFB}">
      <text>
        <r>
          <rPr>
            <b/>
            <sz val="9"/>
            <color indexed="81"/>
            <rFont val="Tahoma"/>
            <family val="2"/>
          </rPr>
          <t>Adolfo Cordero:</t>
        </r>
        <r>
          <rPr>
            <sz val="9"/>
            <color indexed="81"/>
            <rFont val="Tahoma"/>
            <family val="2"/>
          </rPr>
          <t xml:space="preserve">
pumulio
elegans</t>
        </r>
      </text>
    </comment>
    <comment ref="D280" authorId="0" shapeId="0" xr:uid="{EBAC3D56-ED05-49C7-9D4D-598CFA4490CB}">
      <text>
        <r>
          <rPr>
            <b/>
            <sz val="9"/>
            <color indexed="81"/>
            <rFont val="Tahoma"/>
            <family val="2"/>
          </rPr>
          <t>Adolfo Cordero:</t>
        </r>
        <r>
          <rPr>
            <sz val="9"/>
            <color indexed="81"/>
            <rFont val="Tahoma"/>
            <family val="2"/>
          </rPr>
          <t xml:space="preserve">
capreolus</t>
        </r>
      </text>
    </comment>
    <comment ref="D281" authorId="0" shapeId="0" xr:uid="{7CFB7DB5-F33A-4D9C-ABB0-5B8F527C69C3}">
      <text>
        <r>
          <rPr>
            <b/>
            <sz val="9"/>
            <color indexed="81"/>
            <rFont val="Tahoma"/>
            <family val="2"/>
          </rPr>
          <t>Adolfo Cordero:</t>
        </r>
        <r>
          <rPr>
            <sz val="9"/>
            <color indexed="81"/>
            <rFont val="Tahoma"/>
            <family val="2"/>
          </rPr>
          <t xml:space="preserve">
pumilio
graellsii
fountaineae
saharensis</t>
        </r>
      </text>
    </comment>
    <comment ref="E281" authorId="0" shapeId="0" xr:uid="{53863865-CEF1-4DAA-B9E7-8BA7BA43079A}">
      <text>
        <r>
          <rPr>
            <b/>
            <sz val="9"/>
            <color indexed="81"/>
            <rFont val="Tahoma"/>
            <family val="2"/>
          </rPr>
          <t>Adolfo Cordero:</t>
        </r>
        <r>
          <rPr>
            <sz val="9"/>
            <color indexed="81"/>
            <rFont val="Tahoma"/>
            <family val="2"/>
          </rPr>
          <t xml:space="preserve">
Doubtful record of Chlorocypha cyanifrons excluded</t>
        </r>
      </text>
    </comment>
    <comment ref="D282" authorId="1" shapeId="0" xr:uid="{896E118C-D7BB-4990-9FBC-F86851D06FD7}">
      <text>
        <r>
          <rPr>
            <b/>
            <sz val="9"/>
            <color indexed="81"/>
            <rFont val="Tahoma"/>
            <family val="2"/>
          </rPr>
          <t>Macromia:</t>
        </r>
        <r>
          <rPr>
            <sz val="9"/>
            <color indexed="81"/>
            <rFont val="Tahoma"/>
            <family val="2"/>
          </rPr>
          <t xml:space="preserve">
senegalensis</t>
        </r>
      </text>
    </comment>
    <comment ref="D283" authorId="0" shapeId="0" xr:uid="{1FFD73E2-EB6F-4574-8FC0-80356F15AC45}">
      <text>
        <r>
          <rPr>
            <b/>
            <sz val="9"/>
            <color indexed="81"/>
            <rFont val="Tahoma"/>
            <family val="2"/>
          </rPr>
          <t>Adolfo Cordero:</t>
        </r>
        <r>
          <rPr>
            <sz val="9"/>
            <color indexed="81"/>
            <rFont val="Tahoma"/>
            <family val="2"/>
          </rPr>
          <t xml:space="preserve">
elegans
pumilio</t>
        </r>
      </text>
    </comment>
    <comment ref="U284" authorId="0" shapeId="0" xr:uid="{F641F2A9-7A20-43BE-9695-DE818F335675}">
      <text>
        <r>
          <rPr>
            <b/>
            <sz val="9"/>
            <color indexed="81"/>
            <rFont val="Tahoma"/>
            <family val="2"/>
          </rPr>
          <t>Adolfo Cordero:</t>
        </r>
        <r>
          <rPr>
            <sz val="9"/>
            <color indexed="81"/>
            <rFont val="Tahoma"/>
            <family val="2"/>
          </rPr>
          <t xml:space="preserve">
Distance to New Ireland</t>
        </r>
      </text>
    </comment>
    <comment ref="D285" authorId="0" shapeId="0" xr:uid="{FCB85CA7-A7A1-4698-A7DA-D95FD89A0DCA}">
      <text>
        <r>
          <rPr>
            <b/>
            <sz val="9"/>
            <color indexed="81"/>
            <rFont val="Tahoma"/>
            <family val="2"/>
          </rPr>
          <t>Adolfo Cordero:</t>
        </r>
        <r>
          <rPr>
            <sz val="9"/>
            <color indexed="81"/>
            <rFont val="Tahoma"/>
            <family val="2"/>
          </rPr>
          <t xml:space="preserve">
aurora
rufostigma
senegalensis</t>
        </r>
      </text>
    </comment>
    <comment ref="D286" authorId="1" shapeId="0" xr:uid="{2A01A991-BEB2-4D3B-926A-7B00CDF88111}">
      <text>
        <r>
          <rPr>
            <b/>
            <sz val="9"/>
            <color indexed="81"/>
            <rFont val="Tahoma"/>
            <family val="2"/>
          </rPr>
          <t>Macromia:</t>
        </r>
        <r>
          <rPr>
            <sz val="9"/>
            <color indexed="81"/>
            <rFont val="Tahoma"/>
            <family val="2"/>
          </rPr>
          <t xml:space="preserve">
senegalensis</t>
        </r>
      </text>
    </comment>
    <comment ref="D287" authorId="0" shapeId="0" xr:uid="{B33DFB08-1DB0-43F1-8C78-CF0622662B90}">
      <text>
        <r>
          <rPr>
            <b/>
            <sz val="9"/>
            <color indexed="81"/>
            <rFont val="Tahoma"/>
            <family val="2"/>
          </rPr>
          <t>Adolfo Cordero:</t>
        </r>
        <r>
          <rPr>
            <sz val="9"/>
            <color indexed="81"/>
            <rFont val="Tahoma"/>
            <family val="2"/>
          </rPr>
          <t xml:space="preserve">
aurora</t>
        </r>
      </text>
    </comment>
    <comment ref="U287" authorId="0" shapeId="0" xr:uid="{8C43B346-5650-483F-9047-FCF001781461}">
      <text>
        <r>
          <rPr>
            <b/>
            <sz val="9"/>
            <color indexed="81"/>
            <rFont val="Tahoma"/>
            <family val="2"/>
          </rPr>
          <t>Adolfo Cordero:</t>
        </r>
        <r>
          <rPr>
            <sz val="9"/>
            <color indexed="81"/>
            <rFont val="Tahoma"/>
            <family val="2"/>
          </rPr>
          <t xml:space="preserve">
Distance to New Ireland</t>
        </r>
      </text>
    </comment>
    <comment ref="D288" authorId="0" shapeId="0" xr:uid="{06D8FD07-792E-4D91-A166-C08DF450E925}">
      <text>
        <r>
          <rPr>
            <b/>
            <sz val="9"/>
            <color indexed="81"/>
            <rFont val="Tahoma"/>
            <family val="2"/>
          </rPr>
          <t>Adolfo Cordero:</t>
        </r>
        <r>
          <rPr>
            <sz val="9"/>
            <color indexed="81"/>
            <rFont val="Tahoma"/>
            <family val="2"/>
          </rPr>
          <t xml:space="preserve">
elegans</t>
        </r>
      </text>
    </comment>
    <comment ref="U288" authorId="0" shapeId="0" xr:uid="{2722FC7F-F791-4E6A-96BA-F73FE3B12CC2}">
      <text>
        <r>
          <rPr>
            <b/>
            <sz val="9"/>
            <color indexed="81"/>
            <rFont val="Tahoma"/>
            <family val="2"/>
          </rPr>
          <t>Adolfo Cordero:</t>
        </r>
        <r>
          <rPr>
            <sz val="9"/>
            <color indexed="81"/>
            <rFont val="Tahoma"/>
            <family val="2"/>
          </rPr>
          <t xml:space="preserve">
Distance to mainland Greece</t>
        </r>
      </text>
    </comment>
    <comment ref="D290" authorId="0" shapeId="0" xr:uid="{FA501357-7E0D-4C77-9FAC-8DCDA5831131}">
      <text>
        <r>
          <rPr>
            <b/>
            <sz val="9"/>
            <color indexed="81"/>
            <rFont val="Tahoma"/>
            <family val="2"/>
          </rPr>
          <t>Adolfo Cordero:</t>
        </r>
        <r>
          <rPr>
            <sz val="9"/>
            <color indexed="81"/>
            <rFont val="Tahoma"/>
            <family val="2"/>
          </rPr>
          <t xml:space="preserve">
senegalensis</t>
        </r>
      </text>
    </comment>
    <comment ref="U290" authorId="0" shapeId="0" xr:uid="{18CA3B97-E419-4DBB-A142-0EF7DAB8AE4A}">
      <text>
        <r>
          <rPr>
            <b/>
            <sz val="9"/>
            <color indexed="81"/>
            <rFont val="Tahoma"/>
            <charset val="1"/>
          </rPr>
          <t>Adolfo Cordero:</t>
        </r>
        <r>
          <rPr>
            <sz val="9"/>
            <color indexed="81"/>
            <rFont val="Tahoma"/>
            <charset val="1"/>
          </rPr>
          <t xml:space="preserve">
distance to Mindanao</t>
        </r>
      </text>
    </comment>
    <comment ref="U291" authorId="0" shapeId="0" xr:uid="{84CEAA99-91A0-4C11-8F56-9BE8C87585BC}">
      <text>
        <r>
          <rPr>
            <b/>
            <sz val="9"/>
            <color indexed="81"/>
            <rFont val="Tahoma"/>
            <family val="2"/>
          </rPr>
          <t>Adolfo Cordero:</t>
        </r>
        <r>
          <rPr>
            <sz val="9"/>
            <color indexed="81"/>
            <rFont val="Tahoma"/>
            <family val="2"/>
          </rPr>
          <t xml:space="preserve">
Distance to Andaman island</t>
        </r>
      </text>
    </comment>
    <comment ref="D292" authorId="0" shapeId="0" xr:uid="{F5838312-F179-42A3-A904-1ECBF1352823}">
      <text>
        <r>
          <rPr>
            <b/>
            <sz val="9"/>
            <color indexed="81"/>
            <rFont val="Tahoma"/>
            <family val="2"/>
          </rPr>
          <t>Adolfo Cordero:</t>
        </r>
        <r>
          <rPr>
            <sz val="9"/>
            <color indexed="81"/>
            <rFont val="Tahoma"/>
            <family val="2"/>
          </rPr>
          <t xml:space="preserve">
elegans
aurora
forcipata
nursei
rubilio
rufostigma</t>
        </r>
      </text>
    </comment>
    <comment ref="F292" authorId="0" shapeId="0" xr:uid="{A7F3F054-6C98-4092-9E4D-6F5ED6BB328F}">
      <text>
        <r>
          <rPr>
            <b/>
            <sz val="9"/>
            <color indexed="81"/>
            <rFont val="Tahoma"/>
            <family val="2"/>
          </rPr>
          <t>Adolfo Cordero:</t>
        </r>
        <r>
          <rPr>
            <sz val="9"/>
            <color indexed="81"/>
            <rFont val="Tahoma"/>
            <family val="2"/>
          </rPr>
          <t xml:space="preserve">
excludes Epiophlebia</t>
        </r>
      </text>
    </comment>
    <comment ref="D293" authorId="0" shapeId="0" xr:uid="{99C5E6A4-9BDA-4C4F-92DF-9578CDA631A4}">
      <text>
        <r>
          <rPr>
            <b/>
            <sz val="9"/>
            <color indexed="81"/>
            <rFont val="Tahoma"/>
            <family val="2"/>
          </rPr>
          <t>Adolfo Cordero:</t>
        </r>
        <r>
          <rPr>
            <sz val="9"/>
            <color indexed="81"/>
            <rFont val="Tahoma"/>
            <family val="2"/>
          </rPr>
          <t xml:space="preserve">
elegans
pumilio</t>
        </r>
      </text>
    </comment>
    <comment ref="E293" authorId="0" shapeId="0" xr:uid="{EFCBFD2A-AD35-4B37-8872-6266F023DC08}">
      <text>
        <r>
          <rPr>
            <b/>
            <sz val="9"/>
            <color indexed="81"/>
            <rFont val="Tahoma"/>
            <family val="2"/>
          </rPr>
          <t>Adolfo Cordero:</t>
        </r>
        <r>
          <rPr>
            <sz val="9"/>
            <color indexed="81"/>
            <rFont val="Tahoma"/>
            <family val="2"/>
          </rPr>
          <t xml:space="preserve">
Heliocypha vantoli and Ischnura senegalensis not included</t>
        </r>
      </text>
    </comment>
    <comment ref="A295" authorId="1" shapeId="0" xr:uid="{35011F61-1C59-4F83-9FB3-DF466CBBAC72}">
      <text>
        <r>
          <rPr>
            <b/>
            <sz val="9"/>
            <color indexed="81"/>
            <rFont val="Tahoma"/>
            <family val="2"/>
          </rPr>
          <t>Macromia:</t>
        </r>
        <r>
          <rPr>
            <sz val="9"/>
            <color indexed="81"/>
            <rFont val="Tahoma"/>
            <family val="2"/>
          </rPr>
          <t xml:space="preserve">
Biskmark Archipelago</t>
        </r>
      </text>
    </comment>
    <comment ref="U295" authorId="0" shapeId="0" xr:uid="{41EB408E-8C0F-4EAC-BAEA-FCD313248921}">
      <text>
        <r>
          <rPr>
            <b/>
            <sz val="9"/>
            <color indexed="81"/>
            <rFont val="Tahoma"/>
            <family val="2"/>
          </rPr>
          <t>Adolfo Cordero:</t>
        </r>
        <r>
          <rPr>
            <sz val="9"/>
            <color indexed="81"/>
            <rFont val="Tahoma"/>
            <family val="2"/>
          </rPr>
          <t xml:space="preserve">
Distance to Papua</t>
        </r>
      </text>
    </comment>
    <comment ref="D297" authorId="0" shapeId="0" xr:uid="{4F9F29B6-DC1F-4FFE-8374-4B9421BB6C6D}">
      <text>
        <r>
          <rPr>
            <b/>
            <sz val="9"/>
            <color indexed="81"/>
            <rFont val="Tahoma"/>
            <family val="2"/>
          </rPr>
          <t>Adolfo Cordero:</t>
        </r>
        <r>
          <rPr>
            <sz val="9"/>
            <color indexed="81"/>
            <rFont val="Tahoma"/>
            <family val="2"/>
          </rPr>
          <t xml:space="preserve">
aurora
heterosticta
pamelae</t>
        </r>
      </text>
    </comment>
    <comment ref="U297" authorId="0" shapeId="0" xr:uid="{7514F52C-6123-49EA-96DD-71667C7735FB}">
      <text>
        <r>
          <rPr>
            <b/>
            <sz val="9"/>
            <color indexed="81"/>
            <rFont val="Tahoma"/>
            <family val="2"/>
          </rPr>
          <t>Adolfo Cordero:</t>
        </r>
        <r>
          <rPr>
            <sz val="9"/>
            <color indexed="81"/>
            <rFont val="Tahoma"/>
            <family val="2"/>
          </rPr>
          <t xml:space="preserve">
Distance to Australia</t>
        </r>
      </text>
    </comment>
    <comment ref="C298" authorId="0" shapeId="0" xr:uid="{25AD37E1-FE99-4E9B-A43D-0DAAC9095113}">
      <text>
        <r>
          <rPr>
            <b/>
            <sz val="9"/>
            <color indexed="81"/>
            <rFont val="Tahoma"/>
            <charset val="1"/>
          </rPr>
          <t>Adolfo Cordero:</t>
        </r>
        <r>
          <rPr>
            <sz val="9"/>
            <color indexed="81"/>
            <rFont val="Tahoma"/>
            <charset val="1"/>
          </rPr>
          <t xml:space="preserve">
considered continent</t>
        </r>
      </text>
    </comment>
    <comment ref="D298" authorId="0" shapeId="0" xr:uid="{4AF9EE00-9F68-48F8-885C-83DD906BD026}">
      <text>
        <r>
          <rPr>
            <b/>
            <sz val="9"/>
            <color indexed="81"/>
            <rFont val="Tahoma"/>
            <family val="2"/>
          </rPr>
          <t>Adolfo Cordero:</t>
        </r>
        <r>
          <rPr>
            <sz val="9"/>
            <color indexed="81"/>
            <rFont val="Tahoma"/>
            <family val="2"/>
          </rPr>
          <t xml:space="preserve">
acuticauda
ariel
armeniaca
aurora
heterosticta
isoetes
lorentzi
oreada
pruinescens
rhodosoma
senegalensis
stueberi
xanthocyane</t>
        </r>
      </text>
    </comment>
    <comment ref="U298" authorId="0" shapeId="0" xr:uid="{7FB222C6-6292-4FB5-BC02-2E371ECB3325}">
      <text>
        <r>
          <rPr>
            <b/>
            <sz val="9"/>
            <color indexed="81"/>
            <rFont val="Tahoma"/>
            <family val="2"/>
          </rPr>
          <t>Adolfo Cordero:</t>
        </r>
        <r>
          <rPr>
            <sz val="9"/>
            <color indexed="81"/>
            <rFont val="Tahoma"/>
            <family val="2"/>
          </rPr>
          <t xml:space="preserve">
Distance to Australia</t>
        </r>
      </text>
    </comment>
    <comment ref="D302" authorId="1" shapeId="0" xr:uid="{66848B50-F6E5-4980-9EF3-EA2FDA181E71}">
      <text>
        <r>
          <rPr>
            <b/>
            <sz val="9"/>
            <color indexed="81"/>
            <rFont val="Tahoma"/>
            <family val="2"/>
          </rPr>
          <t>Macromia:</t>
        </r>
        <r>
          <rPr>
            <sz val="9"/>
            <color indexed="81"/>
            <rFont val="Tahoma"/>
            <family val="2"/>
          </rPr>
          <t xml:space="preserve">
aurora
heterosticta</t>
        </r>
      </text>
    </comment>
    <comment ref="D304" authorId="0" shapeId="0" xr:uid="{0D2E0A04-BB70-429E-906D-660A8037A2C7}">
      <text>
        <r>
          <rPr>
            <b/>
            <sz val="9"/>
            <color indexed="81"/>
            <rFont val="Tahoma"/>
            <family val="2"/>
          </rPr>
          <t>Adolfo Cordero:</t>
        </r>
        <r>
          <rPr>
            <sz val="9"/>
            <color indexed="81"/>
            <rFont val="Tahoma"/>
            <family val="2"/>
          </rPr>
          <t xml:space="preserve">
aurora</t>
        </r>
      </text>
    </comment>
    <comment ref="U304" authorId="0" shapeId="0" xr:uid="{BDF77624-3011-4064-B593-AA506717A1EF}">
      <text>
        <r>
          <rPr>
            <b/>
            <sz val="9"/>
            <color indexed="81"/>
            <rFont val="Tahoma"/>
            <family val="2"/>
          </rPr>
          <t>Adolfo Cordero:</t>
        </r>
        <r>
          <rPr>
            <sz val="9"/>
            <color indexed="81"/>
            <rFont val="Tahoma"/>
            <family val="2"/>
          </rPr>
          <t xml:space="preserve">
Distance to Australia</t>
        </r>
      </text>
    </comment>
    <comment ref="D306" authorId="0" shapeId="0" xr:uid="{DFAEC970-85FB-4E1D-AA47-3C22346514FA}">
      <text>
        <r>
          <rPr>
            <b/>
            <sz val="9"/>
            <color indexed="81"/>
            <rFont val="Tahoma"/>
            <family val="2"/>
          </rPr>
          <t>Adolfo Cordero:</t>
        </r>
        <r>
          <rPr>
            <sz val="9"/>
            <color indexed="81"/>
            <rFont val="Tahoma"/>
            <family val="2"/>
          </rPr>
          <t xml:space="preserve">
capreolus
hastata
ramburii</t>
        </r>
      </text>
    </comment>
    <comment ref="D307" authorId="1" shapeId="0" xr:uid="{461E4652-0DDC-424F-B995-97BBD4271148}">
      <text>
        <r>
          <rPr>
            <b/>
            <sz val="9"/>
            <color indexed="81"/>
            <rFont val="Tahoma"/>
            <family val="2"/>
          </rPr>
          <t>Macromia:</t>
        </r>
        <r>
          <rPr>
            <sz val="9"/>
            <color indexed="81"/>
            <rFont val="Tahoma"/>
            <family val="2"/>
          </rPr>
          <t xml:space="preserve">
senegalensis</t>
        </r>
      </text>
    </comment>
    <comment ref="D308" authorId="0" shapeId="0" xr:uid="{46BE14CC-324B-4EAC-AC45-DA17896B3D6D}">
      <text>
        <r>
          <rPr>
            <b/>
            <sz val="9"/>
            <color indexed="81"/>
            <rFont val="Tahoma"/>
            <family val="2"/>
          </rPr>
          <t>Adolfo Cordero:</t>
        </r>
        <r>
          <rPr>
            <sz val="9"/>
            <color indexed="81"/>
            <rFont val="Tahoma"/>
            <family val="2"/>
          </rPr>
          <t xml:space="preserve">
saharensis
senegalensis</t>
        </r>
      </text>
    </comment>
    <comment ref="D309" authorId="1" shapeId="0" xr:uid="{3B054160-19BA-496E-8014-52338563935B}">
      <text>
        <r>
          <rPr>
            <b/>
            <sz val="9"/>
            <color indexed="81"/>
            <rFont val="Tahoma"/>
            <family val="2"/>
          </rPr>
          <t>Macromia:</t>
        </r>
        <r>
          <rPr>
            <sz val="9"/>
            <color indexed="81"/>
            <rFont val="Tahoma"/>
            <family val="2"/>
          </rPr>
          <t xml:space="preserve">
senegalensis</t>
        </r>
      </text>
    </comment>
    <comment ref="U310" authorId="0" shapeId="0" xr:uid="{6D79DD9C-3222-476B-990C-56100A5AE907}">
      <text>
        <r>
          <rPr>
            <b/>
            <sz val="9"/>
            <color indexed="81"/>
            <rFont val="Tahoma"/>
            <family val="2"/>
          </rPr>
          <t>Adolfo Cordero:</t>
        </r>
        <r>
          <rPr>
            <sz val="9"/>
            <color indexed="81"/>
            <rFont val="Tahoma"/>
            <family val="2"/>
          </rPr>
          <t xml:space="preserve">
Distance to Fiji</t>
        </r>
      </text>
    </comment>
    <comment ref="D311" authorId="0" shapeId="0" xr:uid="{7C8AEEA3-2A58-4A8D-85C5-5049B711D346}">
      <text>
        <r>
          <rPr>
            <b/>
            <sz val="9"/>
            <color indexed="81"/>
            <rFont val="Tahoma"/>
            <family val="2"/>
          </rPr>
          <t>Adolfo Cordero:</t>
        </r>
        <r>
          <rPr>
            <sz val="9"/>
            <color indexed="81"/>
            <rFont val="Tahoma"/>
            <family val="2"/>
          </rPr>
          <t xml:space="preserve">
aurora</t>
        </r>
      </text>
    </comment>
    <comment ref="U311" authorId="0" shapeId="0" xr:uid="{6C1B5013-1CA2-445D-B0F3-C26E5EFAF777}">
      <text>
        <r>
          <rPr>
            <b/>
            <sz val="9"/>
            <color indexed="81"/>
            <rFont val="Tahoma"/>
            <family val="2"/>
          </rPr>
          <t>Adolfo Cordero:</t>
        </r>
        <r>
          <rPr>
            <sz val="9"/>
            <color indexed="81"/>
            <rFont val="Tahoma"/>
            <family val="2"/>
          </rPr>
          <t xml:space="preserve">
Distance to New Caledonia or New Zealand</t>
        </r>
      </text>
    </comment>
    <comment ref="U312" authorId="0" shapeId="0" xr:uid="{DE38E941-BB9C-4D9D-B720-AEE4FECCDC8C}">
      <text>
        <r>
          <rPr>
            <b/>
            <sz val="9"/>
            <color indexed="81"/>
            <rFont val="Tahoma"/>
            <family val="2"/>
          </rPr>
          <t>Adolfo Cordero:</t>
        </r>
        <r>
          <rPr>
            <sz val="9"/>
            <color indexed="81"/>
            <rFont val="Tahoma"/>
            <family val="2"/>
          </rPr>
          <t xml:space="preserve">
Distance to Andaman island</t>
        </r>
      </text>
    </comment>
    <comment ref="D314" authorId="0" shapeId="0" xr:uid="{FD928D13-04BE-4535-8A72-8C9465CD44D5}">
      <text>
        <r>
          <rPr>
            <b/>
            <sz val="9"/>
            <color indexed="81"/>
            <rFont val="Tahoma"/>
            <family val="2"/>
          </rPr>
          <t>Adolfo Cordero:</t>
        </r>
        <r>
          <rPr>
            <sz val="9"/>
            <color indexed="81"/>
            <rFont val="Tahoma"/>
            <family val="2"/>
          </rPr>
          <t xml:space="preserve">
elegans
fountaineae
pumilio
</t>
        </r>
      </text>
    </comment>
    <comment ref="R314" authorId="0" shapeId="0" xr:uid="{B952CE4A-FF3F-4D08-96DD-59B87DFFC43D}">
      <text>
        <r>
          <rPr>
            <b/>
            <sz val="9"/>
            <color indexed="81"/>
            <rFont val="Tahoma"/>
            <family val="2"/>
          </rPr>
          <t>Adolfo Cordero:</t>
        </r>
        <r>
          <rPr>
            <sz val="9"/>
            <color indexed="81"/>
            <rFont val="Tahoma"/>
            <family val="2"/>
          </rPr>
          <t xml:space="preserve">
area calculated from map provided by Oleg Kosterin</t>
        </r>
      </text>
    </comment>
    <comment ref="D316" authorId="0" shapeId="0" xr:uid="{0296C67F-54F4-44C0-8D87-B0874A740730}">
      <text>
        <r>
          <rPr>
            <b/>
            <sz val="9"/>
            <color indexed="81"/>
            <rFont val="Tahoma"/>
            <family val="2"/>
          </rPr>
          <t>Adolfo Cordero:</t>
        </r>
        <r>
          <rPr>
            <sz val="9"/>
            <color indexed="81"/>
            <rFont val="Tahoma"/>
            <family val="2"/>
          </rPr>
          <t xml:space="preserve">
elegans
pumilio</t>
        </r>
      </text>
    </comment>
    <comment ref="D317" authorId="0" shapeId="0" xr:uid="{7F81435C-D941-4A8A-A4B3-1CBE66964DB2}">
      <text>
        <r>
          <rPr>
            <b/>
            <sz val="9"/>
            <color indexed="81"/>
            <rFont val="Tahoma"/>
            <family val="2"/>
          </rPr>
          <t>Adolfo Cordero:</t>
        </r>
        <r>
          <rPr>
            <sz val="9"/>
            <color indexed="81"/>
            <rFont val="Tahoma"/>
            <family val="2"/>
          </rPr>
          <t xml:space="preserve">
aurora
luta</t>
        </r>
      </text>
    </comment>
    <comment ref="U317" authorId="0" shapeId="0" xr:uid="{C6555FDF-D6FA-400D-902A-A72EE93051F6}">
      <text>
        <r>
          <rPr>
            <b/>
            <sz val="9"/>
            <color indexed="81"/>
            <rFont val="Tahoma"/>
            <family val="2"/>
          </rPr>
          <t>Adolfo Cordero:</t>
        </r>
        <r>
          <rPr>
            <sz val="9"/>
            <color indexed="81"/>
            <rFont val="Tahoma"/>
            <family val="2"/>
          </rPr>
          <t xml:space="preserve">
Distance to Papua</t>
        </r>
      </text>
    </comment>
    <comment ref="D318" authorId="1" shapeId="0" xr:uid="{096178E9-77B3-4571-9997-2DA5B8DD4E37}">
      <text>
        <r>
          <rPr>
            <b/>
            <sz val="9"/>
            <color indexed="81"/>
            <rFont val="Tahoma"/>
            <family val="2"/>
          </rPr>
          <t>Macromia:</t>
        </r>
        <r>
          <rPr>
            <sz val="9"/>
            <color indexed="81"/>
            <rFont val="Tahoma"/>
            <family val="2"/>
          </rPr>
          <t xml:space="preserve">
aurora
heterosticta
pruinescens</t>
        </r>
      </text>
    </comment>
    <comment ref="D320" authorId="0" shapeId="0" xr:uid="{5B2E2F7D-5E05-4672-A63C-0ACCA198EF64}">
      <text>
        <r>
          <rPr>
            <b/>
            <sz val="9"/>
            <color indexed="81"/>
            <rFont val="Tahoma"/>
            <family val="2"/>
          </rPr>
          <t>Adolfo Cordero:</t>
        </r>
        <r>
          <rPr>
            <sz val="9"/>
            <color indexed="81"/>
            <rFont val="Tahoma"/>
            <family val="2"/>
          </rPr>
          <t xml:space="preserve">
elegans
pumilio</t>
        </r>
      </text>
    </comment>
    <comment ref="D325" authorId="0" shapeId="0" xr:uid="{AFB93084-A61B-4FC2-9225-E1A8518F1D15}">
      <text>
        <r>
          <rPr>
            <b/>
            <sz val="9"/>
            <color indexed="81"/>
            <rFont val="Tahoma"/>
            <family val="2"/>
          </rPr>
          <t>Adolfo Cordero:</t>
        </r>
        <r>
          <rPr>
            <sz val="9"/>
            <color indexed="81"/>
            <rFont val="Tahoma"/>
            <family val="2"/>
          </rPr>
          <t xml:space="preserve">
evansi
fountaineae
nursei
senegalensis</t>
        </r>
      </text>
    </comment>
    <comment ref="U329" authorId="0" shapeId="0" xr:uid="{D98C29C0-1CC4-4C31-A098-676DCA7BB8B3}">
      <text>
        <r>
          <rPr>
            <b/>
            <sz val="9"/>
            <color indexed="81"/>
            <rFont val="Tahoma"/>
            <family val="2"/>
          </rPr>
          <t>Adolfo Cordero:</t>
        </r>
        <r>
          <rPr>
            <sz val="9"/>
            <color indexed="81"/>
            <rFont val="Tahoma"/>
            <family val="2"/>
          </rPr>
          <t xml:space="preserve">
Distance to Andaman island</t>
        </r>
      </text>
    </comment>
    <comment ref="U330" authorId="0" shapeId="0" xr:uid="{A2517B0E-0B6C-48ED-AD8A-B5D029431411}">
      <text>
        <r>
          <rPr>
            <b/>
            <sz val="9"/>
            <color indexed="81"/>
            <rFont val="Tahoma"/>
            <family val="2"/>
          </rPr>
          <t>Adolfo Cordero:</t>
        </r>
        <r>
          <rPr>
            <sz val="9"/>
            <color indexed="81"/>
            <rFont val="Tahoma"/>
            <family val="2"/>
          </rPr>
          <t xml:space="preserve">
Distance to Viti Levu</t>
        </r>
      </text>
    </comment>
    <comment ref="D331" authorId="0" shapeId="0" xr:uid="{4B1C15F9-F15B-4F09-9FB2-D44C233DBE3B}">
      <text>
        <r>
          <rPr>
            <b/>
            <sz val="9"/>
            <color indexed="81"/>
            <rFont val="Tahoma"/>
            <family val="2"/>
          </rPr>
          <t>Adolfo Cordero:</t>
        </r>
        <r>
          <rPr>
            <sz val="9"/>
            <color indexed="81"/>
            <rFont val="Tahoma"/>
            <family val="2"/>
          </rPr>
          <t xml:space="preserve">
aurora</t>
        </r>
      </text>
    </comment>
    <comment ref="U331" authorId="0" shapeId="0" xr:uid="{53EF99A5-6808-4ED3-975F-67AED59B5FD5}">
      <text>
        <r>
          <rPr>
            <b/>
            <sz val="9"/>
            <color indexed="81"/>
            <rFont val="Tahoma"/>
            <family val="2"/>
          </rPr>
          <t>Adolfo Cordero:</t>
        </r>
        <r>
          <rPr>
            <sz val="9"/>
            <color indexed="81"/>
            <rFont val="Tahoma"/>
            <family val="2"/>
          </rPr>
          <t xml:space="preserve">
Distance to Papua</t>
        </r>
      </text>
    </comment>
    <comment ref="V331" authorId="0" shapeId="0" xr:uid="{3222A828-4E62-4B50-94BE-28A3F5CBAED8}">
      <text>
        <r>
          <rPr>
            <b/>
            <sz val="9"/>
            <color indexed="81"/>
            <rFont val="Tahoma"/>
            <family val="2"/>
          </rPr>
          <t>Adolfo Cordero:</t>
        </r>
        <r>
          <rPr>
            <sz val="9"/>
            <color indexed="81"/>
            <rFont val="Tahoma"/>
            <family val="2"/>
          </rPr>
          <t xml:space="preserve">
Pakin</t>
        </r>
      </text>
    </comment>
    <comment ref="D332" authorId="0" shapeId="0" xr:uid="{A98DB31A-D604-49E7-A793-B768587E2E89}">
      <text>
        <r>
          <rPr>
            <b/>
            <sz val="9"/>
            <color indexed="81"/>
            <rFont val="Tahoma"/>
            <family val="2"/>
          </rPr>
          <t>Adolfo Cordero:</t>
        </r>
        <r>
          <rPr>
            <sz val="9"/>
            <color indexed="81"/>
            <rFont val="Tahoma"/>
            <family val="2"/>
          </rPr>
          <t xml:space="preserve">
elegans
aurora
forcipata
fountaineae
inarmata
nursei
rubilio
senegalensis</t>
        </r>
      </text>
    </comment>
    <comment ref="U333" authorId="0" shapeId="0" xr:uid="{7FA11C9B-9C63-487F-8C8F-2B0BD502DBC1}">
      <text>
        <r>
          <rPr>
            <b/>
            <sz val="9"/>
            <color indexed="81"/>
            <rFont val="Tahoma"/>
            <family val="2"/>
          </rPr>
          <t>Adolfo Cordero:</t>
        </r>
        <r>
          <rPr>
            <sz val="9"/>
            <color indexed="81"/>
            <rFont val="Tahoma"/>
            <family val="2"/>
          </rPr>
          <t xml:space="preserve">
Distance to Mindanao island</t>
        </r>
      </text>
    </comment>
    <comment ref="D334" authorId="0" shapeId="0" xr:uid="{F3B9302C-50C0-4BC3-BA95-3FA9B1BA6566}">
      <text>
        <r>
          <rPr>
            <b/>
            <sz val="9"/>
            <color indexed="81"/>
            <rFont val="Tahoma"/>
            <family val="2"/>
          </rPr>
          <t>Adolfo Cordero:</t>
        </r>
        <r>
          <rPr>
            <sz val="9"/>
            <color indexed="81"/>
            <rFont val="Tahoma"/>
            <family val="2"/>
          </rPr>
          <t xml:space="preserve">
senegalensis</t>
        </r>
      </text>
    </comment>
    <comment ref="U334" authorId="0" shapeId="0" xr:uid="{0D64863D-537F-4490-8A3F-EA92BE917915}">
      <text>
        <r>
          <rPr>
            <b/>
            <sz val="9"/>
            <color indexed="81"/>
            <rFont val="Tahoma"/>
            <charset val="1"/>
          </rPr>
          <t>Adolfo Cordero:</t>
        </r>
        <r>
          <rPr>
            <sz val="9"/>
            <color indexed="81"/>
            <rFont val="Tahoma"/>
            <charset val="1"/>
          </rPr>
          <t xml:space="preserve">
Distance to Borneo</t>
        </r>
      </text>
    </comment>
    <comment ref="D335" authorId="0" shapeId="0" xr:uid="{AEA66F34-77B3-44F3-90CF-07FA1AF44156}">
      <text>
        <r>
          <rPr>
            <b/>
            <sz val="9"/>
            <color indexed="81"/>
            <rFont val="Tahoma"/>
            <family val="2"/>
          </rPr>
          <t>Adolfo Cordero:</t>
        </r>
        <r>
          <rPr>
            <sz val="9"/>
            <color indexed="81"/>
            <rFont val="Tahoma"/>
            <family val="2"/>
          </rPr>
          <t xml:space="preserve">
elegans
evansi
fountaineae
pumilio
senegalensis</t>
        </r>
      </text>
    </comment>
    <comment ref="D336" authorId="0" shapeId="0" xr:uid="{F7B0EA9B-1229-4D24-A1D0-62BC470E3364}">
      <text>
        <r>
          <rPr>
            <b/>
            <sz val="9"/>
            <color indexed="81"/>
            <rFont val="Tahoma"/>
            <family val="2"/>
          </rPr>
          <t>Adolfo Cordero:</t>
        </r>
        <r>
          <rPr>
            <sz val="9"/>
            <color indexed="81"/>
            <rFont val="Tahoma"/>
            <family val="2"/>
          </rPr>
          <t xml:space="preserve">
capreolus
hastata
ramburii</t>
        </r>
      </text>
    </comment>
    <comment ref="U337" authorId="0" shapeId="0" xr:uid="{8BE896C0-A3CF-4307-A780-031B7AEE7D8D}">
      <text>
        <r>
          <rPr>
            <b/>
            <sz val="9"/>
            <color indexed="81"/>
            <rFont val="Tahoma"/>
            <charset val="1"/>
          </rPr>
          <t>Adolfo Cordero:</t>
        </r>
        <r>
          <rPr>
            <sz val="9"/>
            <color indexed="81"/>
            <rFont val="Tahoma"/>
            <charset val="1"/>
          </rPr>
          <t xml:space="preserve">
Distance to Samar island</t>
        </r>
      </text>
    </comment>
    <comment ref="D338" authorId="0" shapeId="0" xr:uid="{4CEB3562-D922-4094-86F4-F5E53062E191}">
      <text>
        <r>
          <rPr>
            <b/>
            <sz val="9"/>
            <color indexed="81"/>
            <rFont val="Tahoma"/>
            <family val="2"/>
          </rPr>
          <t>Adolfo Cordero:</t>
        </r>
        <r>
          <rPr>
            <sz val="9"/>
            <color indexed="81"/>
            <rFont val="Tahoma"/>
            <family val="2"/>
          </rPr>
          <t xml:space="preserve">
senegalensis</t>
        </r>
      </text>
    </comment>
    <comment ref="U338" authorId="0" shapeId="0" xr:uid="{3663CD3C-BEC8-4ADC-A2FB-7541660010B3}">
      <text>
        <r>
          <rPr>
            <b/>
            <sz val="9"/>
            <color indexed="81"/>
            <rFont val="Tahoma"/>
            <charset val="1"/>
          </rPr>
          <t>Adolfo Cordero:</t>
        </r>
        <r>
          <rPr>
            <sz val="9"/>
            <color indexed="81"/>
            <rFont val="Tahoma"/>
            <charset val="1"/>
          </rPr>
          <t xml:space="preserve">
Distance to Luzon</t>
        </r>
      </text>
    </comment>
    <comment ref="D339" authorId="0" shapeId="0" xr:uid="{B3710B53-7355-4790-9DA1-68C58FE34B51}">
      <text>
        <r>
          <rPr>
            <b/>
            <sz val="9"/>
            <color indexed="81"/>
            <rFont val="Tahoma"/>
            <family val="2"/>
          </rPr>
          <t>Adolfo Cordero:</t>
        </r>
        <r>
          <rPr>
            <sz val="9"/>
            <color indexed="81"/>
            <rFont val="Tahoma"/>
            <family val="2"/>
          </rPr>
          <t xml:space="preserve">
fluviatilis
capreolus</t>
        </r>
      </text>
    </comment>
    <comment ref="D340" authorId="0" shapeId="0" xr:uid="{3B9ECCC4-4814-4E35-90B5-F93C064BB8A3}">
      <text>
        <r>
          <rPr>
            <b/>
            <sz val="9"/>
            <color indexed="81"/>
            <rFont val="Tahoma"/>
            <family val="2"/>
          </rPr>
          <t>Adolfo Cordero:</t>
        </r>
        <r>
          <rPr>
            <sz val="9"/>
            <color indexed="81"/>
            <rFont val="Tahoma"/>
            <family val="2"/>
          </rPr>
          <t xml:space="preserve">
capreolus
fluviatilis</t>
        </r>
      </text>
    </comment>
    <comment ref="D342" authorId="0" shapeId="0" xr:uid="{BF01FF7E-5283-4152-B129-93B981AF0453}">
      <text>
        <r>
          <rPr>
            <b/>
            <sz val="9"/>
            <color indexed="81"/>
            <rFont val="Tahoma"/>
            <family val="2"/>
          </rPr>
          <t>Adolfo Cordero:</t>
        </r>
        <r>
          <rPr>
            <sz val="9"/>
            <color indexed="81"/>
            <rFont val="Tahoma"/>
            <family val="2"/>
          </rPr>
          <t xml:space="preserve">
fluviatilis</t>
        </r>
      </text>
    </comment>
    <comment ref="V342" authorId="0" shapeId="0" xr:uid="{08978C4F-27D0-40AC-BE01-C89DB728429D}">
      <text>
        <r>
          <rPr>
            <b/>
            <sz val="9"/>
            <color indexed="81"/>
            <rFont val="Tahoma"/>
            <family val="2"/>
          </rPr>
          <t>Adolfo Cordero:</t>
        </r>
        <r>
          <rPr>
            <sz val="9"/>
            <color indexed="81"/>
            <rFont val="Tahoma"/>
            <family val="2"/>
          </rPr>
          <t xml:space="preserve">
Neuquén</t>
        </r>
      </text>
    </comment>
    <comment ref="D343" authorId="0" shapeId="0" xr:uid="{588B562B-0048-478D-9A71-F4982114A381}">
      <text>
        <r>
          <rPr>
            <b/>
            <sz val="9"/>
            <color indexed="81"/>
            <rFont val="Tahoma"/>
            <family val="2"/>
          </rPr>
          <t>Adolfo Cordero:</t>
        </r>
        <r>
          <rPr>
            <sz val="9"/>
            <color indexed="81"/>
            <rFont val="Tahoma"/>
            <family val="2"/>
          </rPr>
          <t xml:space="preserve">
senegalensis</t>
        </r>
      </text>
    </comment>
    <comment ref="U343" authorId="0" shapeId="0" xr:uid="{ADC7B4CC-1CE0-4C35-9A7D-92836E2B56A7}">
      <text>
        <r>
          <rPr>
            <b/>
            <sz val="9"/>
            <color indexed="81"/>
            <rFont val="Tahoma"/>
            <charset val="1"/>
          </rPr>
          <t>Adolfo Cordero:</t>
        </r>
        <r>
          <rPr>
            <sz val="9"/>
            <color indexed="81"/>
            <rFont val="Tahoma"/>
            <charset val="1"/>
          </rPr>
          <t xml:space="preserve">
Distance to Luzon</t>
        </r>
      </text>
    </comment>
    <comment ref="D345" authorId="1" shapeId="0" xr:uid="{9EE83364-990C-4E16-A8BA-2069ED0A68F6}">
      <text>
        <r>
          <rPr>
            <b/>
            <sz val="9"/>
            <color indexed="81"/>
            <rFont val="Tahoma"/>
            <family val="2"/>
          </rPr>
          <t>Macromia:</t>
        </r>
        <r>
          <rPr>
            <sz val="9"/>
            <color indexed="81"/>
            <rFont val="Tahoma"/>
            <family val="2"/>
          </rPr>
          <t xml:space="preserve">
aurora
senegalensis</t>
        </r>
      </text>
    </comment>
    <comment ref="V345" authorId="0" shapeId="0" xr:uid="{B02857A8-440B-46F3-B1ED-2846A52FE701}">
      <text>
        <r>
          <rPr>
            <b/>
            <sz val="9"/>
            <color indexed="81"/>
            <rFont val="Tahoma"/>
            <family val="2"/>
          </rPr>
          <t>Adolfo Cordero:</t>
        </r>
        <r>
          <rPr>
            <sz val="9"/>
            <color indexed="81"/>
            <rFont val="Tahoma"/>
            <family val="2"/>
          </rPr>
          <t xml:space="preserve">
Bengaluru</t>
        </r>
      </text>
    </comment>
    <comment ref="D346" authorId="0" shapeId="0" xr:uid="{9813EC51-EBF1-4DC8-8AA4-8AC0639A2D65}">
      <text>
        <r>
          <rPr>
            <b/>
            <sz val="9"/>
            <color indexed="81"/>
            <rFont val="Tahoma"/>
            <family val="2"/>
          </rPr>
          <t>Adolfo Cordero:</t>
        </r>
        <r>
          <rPr>
            <sz val="9"/>
            <color indexed="81"/>
            <rFont val="Tahoma"/>
            <family val="2"/>
          </rPr>
          <t xml:space="preserve">
senegalensis</t>
        </r>
      </text>
    </comment>
    <comment ref="D348" authorId="0" shapeId="0" xr:uid="{C2610E86-8F04-4540-9C42-6F1C7639A049}">
      <text>
        <r>
          <rPr>
            <b/>
            <sz val="9"/>
            <color indexed="81"/>
            <rFont val="Tahoma"/>
            <family val="2"/>
          </rPr>
          <t>Adolfo Cordero:</t>
        </r>
        <r>
          <rPr>
            <sz val="9"/>
            <color indexed="81"/>
            <rFont val="Tahoma"/>
            <family val="2"/>
          </rPr>
          <t xml:space="preserve">
senegalensis</t>
        </r>
      </text>
    </comment>
    <comment ref="D349" authorId="0" shapeId="0" xr:uid="{6DD30DAC-51EB-45AF-9538-2EB2E8F5A0EE}">
      <text>
        <r>
          <rPr>
            <b/>
            <sz val="9"/>
            <color indexed="81"/>
            <rFont val="Tahoma"/>
            <family val="2"/>
          </rPr>
          <t>Adolfo Cordero:</t>
        </r>
        <r>
          <rPr>
            <sz val="9"/>
            <color indexed="81"/>
            <rFont val="Tahoma"/>
            <family val="2"/>
          </rPr>
          <t xml:space="preserve">
capreolus
ramburii</t>
        </r>
      </text>
    </comment>
    <comment ref="D350" authorId="0" shapeId="0" xr:uid="{27CB88EB-2088-4D77-AD9F-64CB5F927A38}">
      <text>
        <r>
          <rPr>
            <b/>
            <sz val="9"/>
            <color indexed="81"/>
            <rFont val="Tahoma"/>
            <charset val="1"/>
          </rPr>
          <t>Adolfo Cordero:</t>
        </r>
        <r>
          <rPr>
            <sz val="9"/>
            <color indexed="81"/>
            <rFont val="Tahoma"/>
            <charset val="1"/>
          </rPr>
          <t xml:space="preserve">
hastata
pumilio
</t>
        </r>
      </text>
    </comment>
    <comment ref="G351" authorId="0" shapeId="0" xr:uid="{088DDC86-6152-4199-8A57-7BE70F1F1CBD}">
      <text>
        <r>
          <rPr>
            <b/>
            <sz val="9"/>
            <color indexed="81"/>
            <rFont val="Tahoma"/>
            <family val="2"/>
          </rPr>
          <t>Adolfo Cordero:</t>
        </r>
        <r>
          <rPr>
            <sz val="9"/>
            <color indexed="81"/>
            <rFont val="Tahoma"/>
            <family val="2"/>
          </rPr>
          <t xml:space="preserve">
Pantala flavescens</t>
        </r>
      </text>
    </comment>
    <comment ref="D352" authorId="1" shapeId="0" xr:uid="{1507C612-272A-4AC5-8983-7ACF38B19207}">
      <text>
        <r>
          <rPr>
            <b/>
            <sz val="9"/>
            <color indexed="81"/>
            <rFont val="Tahoma"/>
            <family val="2"/>
          </rPr>
          <t>Macromia:</t>
        </r>
        <r>
          <rPr>
            <sz val="9"/>
            <color indexed="81"/>
            <rFont val="Tahoma"/>
            <family val="2"/>
          </rPr>
          <t xml:space="preserve">
aurora</t>
        </r>
      </text>
    </comment>
    <comment ref="U352" authorId="0" shapeId="0" xr:uid="{BBA60EF5-A5BE-4BB9-83E3-51557FD26FA1}">
      <text>
        <r>
          <rPr>
            <b/>
            <sz val="9"/>
            <color indexed="81"/>
            <rFont val="Tahoma"/>
            <family val="2"/>
          </rPr>
          <t>Adolfo Cordero:</t>
        </r>
        <r>
          <rPr>
            <sz val="9"/>
            <color indexed="81"/>
            <rFont val="Tahoma"/>
            <family val="2"/>
          </rPr>
          <t xml:space="preserve">
Distance to New Ireland</t>
        </r>
      </text>
    </comment>
    <comment ref="D353" authorId="0" shapeId="0" xr:uid="{5D1C070C-DBC6-4CB5-89AE-48D187F1AF2A}">
      <text>
        <r>
          <rPr>
            <b/>
            <sz val="9"/>
            <color indexed="81"/>
            <rFont val="Tahoma"/>
            <family val="2"/>
          </rPr>
          <t>Adolfo Cordero:</t>
        </r>
        <r>
          <rPr>
            <sz val="9"/>
            <color indexed="81"/>
            <rFont val="Tahoma"/>
            <family val="2"/>
          </rPr>
          <t xml:space="preserve">
elegans
pumilio</t>
        </r>
      </text>
    </comment>
    <comment ref="U354" authorId="0" shapeId="0" xr:uid="{00668F1F-A4AD-4ADF-AAFC-33664E702A10}">
      <text>
        <r>
          <rPr>
            <b/>
            <sz val="9"/>
            <color indexed="81"/>
            <rFont val="Tahoma"/>
            <charset val="1"/>
          </rPr>
          <t>Adolfo Cordero:</t>
        </r>
        <r>
          <rPr>
            <sz val="9"/>
            <color indexed="81"/>
            <rFont val="Tahoma"/>
            <charset val="1"/>
          </rPr>
          <t xml:space="preserve">
Distance to Luzon</t>
        </r>
      </text>
    </comment>
    <comment ref="D355" authorId="0" shapeId="0" xr:uid="{D8BB5BF6-F2E0-4051-AA60-3CE74D1F1FD0}">
      <text>
        <r>
          <rPr>
            <b/>
            <sz val="9"/>
            <color indexed="81"/>
            <rFont val="Tahoma"/>
            <charset val="1"/>
          </rPr>
          <t>Adolfo Cordero:</t>
        </r>
        <r>
          <rPr>
            <sz val="9"/>
            <color indexed="81"/>
            <rFont val="Tahoma"/>
            <charset val="1"/>
          </rPr>
          <t xml:space="preserve">
pumilio</t>
        </r>
      </text>
    </comment>
    <comment ref="A356" authorId="0" shapeId="0" xr:uid="{5FE7B258-62A4-4B52-83CB-809AB06E0453}">
      <text>
        <r>
          <rPr>
            <b/>
            <sz val="9"/>
            <color indexed="81"/>
            <rFont val="Tahoma"/>
            <family val="2"/>
          </rPr>
          <t>Adolfo Cordero:</t>
        </r>
        <r>
          <rPr>
            <sz val="9"/>
            <color indexed="81"/>
            <rFont val="Tahoma"/>
            <family val="2"/>
          </rPr>
          <t xml:space="preserve">
excluding Azores-Madeira</t>
        </r>
      </text>
    </comment>
    <comment ref="D356" authorId="0" shapeId="0" xr:uid="{764EE734-C115-4DDC-8176-C6A78697F651}">
      <text>
        <r>
          <rPr>
            <b/>
            <sz val="9"/>
            <color indexed="81"/>
            <rFont val="Tahoma"/>
            <family val="2"/>
          </rPr>
          <t>Adolfo Cordero:</t>
        </r>
        <r>
          <rPr>
            <sz val="9"/>
            <color indexed="81"/>
            <rFont val="Tahoma"/>
            <family val="2"/>
          </rPr>
          <t xml:space="preserve">
graellsii
pumilio</t>
        </r>
      </text>
    </comment>
    <comment ref="G356" authorId="0" shapeId="0" xr:uid="{C2F18D16-F123-498F-92E7-C4A51919BEBF}">
      <text>
        <r>
          <rPr>
            <b/>
            <sz val="9"/>
            <color indexed="81"/>
            <rFont val="Tahoma"/>
            <family val="2"/>
          </rPr>
          <t>Adolfo Cordero:</t>
        </r>
        <r>
          <rPr>
            <sz val="9"/>
            <color indexed="81"/>
            <rFont val="Tahoma"/>
            <family val="2"/>
          </rPr>
          <t xml:space="preserve">
includes Trithemis kirbyi</t>
        </r>
      </text>
    </comment>
    <comment ref="D357" authorId="0" shapeId="0" xr:uid="{F3BB5F32-4BC3-4CF7-85C1-9DB35280499E}">
      <text>
        <r>
          <rPr>
            <b/>
            <sz val="9"/>
            <color indexed="81"/>
            <rFont val="Tahoma"/>
            <family val="2"/>
          </rPr>
          <t>Adolfo Cordero:</t>
        </r>
        <r>
          <rPr>
            <sz val="9"/>
            <color indexed="81"/>
            <rFont val="Tahoma"/>
            <family val="2"/>
          </rPr>
          <t xml:space="preserve">
verticalis
posita</t>
        </r>
      </text>
    </comment>
    <comment ref="D358" authorId="0" shapeId="0" xr:uid="{568935E0-8198-4574-8446-13B1D3632095}">
      <text>
        <r>
          <rPr>
            <b/>
            <sz val="9"/>
            <color indexed="81"/>
            <rFont val="Tahoma"/>
            <family val="2"/>
          </rPr>
          <t>Adolfo Cordero:</t>
        </r>
        <r>
          <rPr>
            <sz val="9"/>
            <color indexed="81"/>
            <rFont val="Tahoma"/>
            <family val="2"/>
          </rPr>
          <t xml:space="preserve">
capreolus
hastata
ramburii</t>
        </r>
      </text>
    </comment>
    <comment ref="D359" authorId="1" shapeId="0" xr:uid="{7BB2B019-2636-408E-98C6-668E5BEA6E64}">
      <text>
        <r>
          <rPr>
            <b/>
            <sz val="9"/>
            <color indexed="81"/>
            <rFont val="Tahoma"/>
            <family val="2"/>
          </rPr>
          <t>Macromia:</t>
        </r>
        <r>
          <rPr>
            <sz val="9"/>
            <color indexed="81"/>
            <rFont val="Tahoma"/>
            <family val="2"/>
          </rPr>
          <t xml:space="preserve">
evansi
fountaineae</t>
        </r>
      </text>
    </comment>
    <comment ref="D361" authorId="1" shapeId="0" xr:uid="{808D31CD-FB4E-42B6-A067-F90D64E3D0E0}">
      <text>
        <r>
          <rPr>
            <b/>
            <sz val="9"/>
            <color indexed="81"/>
            <rFont val="Tahoma"/>
            <family val="2"/>
          </rPr>
          <t>Macromia:</t>
        </r>
        <r>
          <rPr>
            <sz val="9"/>
            <color indexed="81"/>
            <rFont val="Tahoma"/>
            <family val="2"/>
          </rPr>
          <t xml:space="preserve">
aurora
heterosticta
pruinescens</t>
        </r>
      </text>
    </comment>
    <comment ref="U362" authorId="0" shapeId="0" xr:uid="{50E882ED-AE18-489E-B5FA-234D4E3BA280}">
      <text>
        <r>
          <rPr>
            <b/>
            <sz val="9"/>
            <color indexed="81"/>
            <rFont val="Tahoma"/>
            <family val="2"/>
          </rPr>
          <t>Adolfo Cordero:</t>
        </r>
        <r>
          <rPr>
            <sz val="9"/>
            <color indexed="81"/>
            <rFont val="Tahoma"/>
            <family val="2"/>
          </rPr>
          <t xml:space="preserve">
Distance from Vanua Levu</t>
        </r>
      </text>
    </comment>
    <comment ref="D363" authorId="1" shapeId="0" xr:uid="{F4DAA321-A611-42F1-87B6-FE30F1223491}">
      <text>
        <r>
          <rPr>
            <b/>
            <sz val="9"/>
            <color indexed="81"/>
            <rFont val="Tahoma"/>
            <family val="2"/>
          </rPr>
          <t>Macromia:</t>
        </r>
        <r>
          <rPr>
            <sz val="9"/>
            <color indexed="81"/>
            <rFont val="Tahoma"/>
            <family val="2"/>
          </rPr>
          <t xml:space="preserve">
aurora
rufostigma
senegalensis
nursei
forcipata</t>
        </r>
      </text>
    </comment>
    <comment ref="D364" authorId="1" shapeId="0" xr:uid="{ADD7A3A3-CD6B-49D0-B54E-2CE266367A2C}">
      <text>
        <r>
          <rPr>
            <b/>
            <sz val="9"/>
            <color indexed="81"/>
            <rFont val="Tahoma"/>
            <family val="2"/>
          </rPr>
          <t>Macromia:</t>
        </r>
        <r>
          <rPr>
            <sz val="9"/>
            <color indexed="81"/>
            <rFont val="Tahoma"/>
            <family val="2"/>
          </rPr>
          <t xml:space="preserve">
senegalensis</t>
        </r>
      </text>
    </comment>
    <comment ref="U364" authorId="0" shapeId="0" xr:uid="{3C94D69A-7832-4957-9777-C98E9C0737EC}">
      <text>
        <r>
          <rPr>
            <b/>
            <sz val="9"/>
            <color indexed="81"/>
            <rFont val="Tahoma"/>
            <family val="2"/>
          </rPr>
          <t>Adolfo Cordero:</t>
        </r>
        <r>
          <rPr>
            <sz val="9"/>
            <color indexed="81"/>
            <rFont val="Tahoma"/>
            <family val="2"/>
          </rPr>
          <t xml:space="preserve">
Distance to Madagascar</t>
        </r>
      </text>
    </comment>
    <comment ref="D366" authorId="1" shapeId="0" xr:uid="{E2386E9F-E4F4-4177-84F4-DA8D1A1BB902}">
      <text>
        <r>
          <rPr>
            <b/>
            <sz val="9"/>
            <color indexed="81"/>
            <rFont val="Tahoma"/>
            <family val="2"/>
          </rPr>
          <t>Macromia:</t>
        </r>
        <r>
          <rPr>
            <sz val="9"/>
            <color indexed="81"/>
            <rFont val="Tahoma"/>
            <family val="2"/>
          </rPr>
          <t xml:space="preserve">
capreola
fluviatilis</t>
        </r>
      </text>
    </comment>
    <comment ref="D367" authorId="1" shapeId="0" xr:uid="{C36D9ACA-4D80-4D7F-B0A9-9EB405BA8C32}">
      <text>
        <r>
          <rPr>
            <b/>
            <sz val="9"/>
            <color indexed="81"/>
            <rFont val="Tahoma"/>
            <family val="2"/>
          </rPr>
          <t>Macromia:</t>
        </r>
        <r>
          <rPr>
            <sz val="9"/>
            <color indexed="81"/>
            <rFont val="Tahoma"/>
            <family val="2"/>
          </rPr>
          <t xml:space="preserve">
capreolus
fluviatilis</t>
        </r>
      </text>
    </comment>
    <comment ref="D368" authorId="0" shapeId="0" xr:uid="{84D23C2B-0DF5-4977-AA17-DE51ED9B2BDF}">
      <text>
        <r>
          <rPr>
            <b/>
            <sz val="9"/>
            <color indexed="81"/>
            <rFont val="Tahoma"/>
            <family val="2"/>
          </rPr>
          <t>Adolfo Cordero:</t>
        </r>
        <r>
          <rPr>
            <sz val="9"/>
            <color indexed="81"/>
            <rFont val="Tahoma"/>
            <family val="2"/>
          </rPr>
          <t xml:space="preserve">
senegalensis</t>
        </r>
      </text>
    </comment>
    <comment ref="U368" authorId="0" shapeId="0" xr:uid="{23C18EC6-1C07-4F37-AE33-EF289E72F81F}">
      <text>
        <r>
          <rPr>
            <b/>
            <sz val="9"/>
            <color indexed="81"/>
            <rFont val="Tahoma"/>
            <family val="2"/>
          </rPr>
          <t>Adolfo Cordero:</t>
        </r>
        <r>
          <rPr>
            <sz val="9"/>
            <color indexed="81"/>
            <rFont val="Tahoma"/>
            <family val="2"/>
          </rPr>
          <t xml:space="preserve">
Distance to Madagascar</t>
        </r>
      </text>
    </comment>
    <comment ref="D369" authorId="0" shapeId="0" xr:uid="{993F61A4-5324-42CC-A783-8C01BF5E8B43}">
      <text>
        <r>
          <rPr>
            <b/>
            <sz val="9"/>
            <color indexed="81"/>
            <rFont val="Tahoma"/>
            <family val="2"/>
          </rPr>
          <t>Adolfo Cordero:</t>
        </r>
        <r>
          <rPr>
            <sz val="9"/>
            <color indexed="81"/>
            <rFont val="Tahoma"/>
            <family val="2"/>
          </rPr>
          <t xml:space="preserve">
elegans
pumilio</t>
        </r>
      </text>
    </comment>
    <comment ref="D370" authorId="1" shapeId="0" xr:uid="{C74A37E5-C107-4EF4-B71F-4FC2B8A94D3D}">
      <text>
        <r>
          <rPr>
            <b/>
            <sz val="9"/>
            <color indexed="81"/>
            <rFont val="Tahoma"/>
            <family val="2"/>
          </rPr>
          <t>Macromia:</t>
        </r>
        <r>
          <rPr>
            <sz val="9"/>
            <color indexed="81"/>
            <rFont val="Tahoma"/>
            <family val="2"/>
          </rPr>
          <t xml:space="preserve">
endemic: luta</t>
        </r>
      </text>
    </comment>
    <comment ref="U370" authorId="0" shapeId="0" xr:uid="{A2002A71-6DBB-45C1-82C7-818ACA7324C2}">
      <text>
        <r>
          <rPr>
            <b/>
            <sz val="9"/>
            <color indexed="81"/>
            <rFont val="Tahoma"/>
            <family val="2"/>
          </rPr>
          <t>Adolfo Cordero:</t>
        </r>
        <r>
          <rPr>
            <sz val="9"/>
            <color indexed="81"/>
            <rFont val="Tahoma"/>
            <family val="2"/>
          </rPr>
          <t xml:space="preserve">
Distance to Papua</t>
        </r>
      </text>
    </comment>
    <comment ref="D371" authorId="0" shapeId="0" xr:uid="{13547F82-BD68-4442-8E5F-F09279D0DBB1}">
      <text>
        <r>
          <rPr>
            <b/>
            <sz val="9"/>
            <color indexed="81"/>
            <rFont val="Tahoma"/>
            <family val="2"/>
          </rPr>
          <t>Adolfo Cordero:</t>
        </r>
        <r>
          <rPr>
            <sz val="9"/>
            <color indexed="81"/>
            <rFont val="Tahoma"/>
            <family val="2"/>
          </rPr>
          <t xml:space="preserve">
senegalensis</t>
        </r>
      </text>
    </comment>
    <comment ref="U371" authorId="0" shapeId="0" xr:uid="{ACC76E36-1403-4D9D-A117-2003F3777E8F}">
      <text>
        <r>
          <rPr>
            <b/>
            <sz val="9"/>
            <color indexed="81"/>
            <rFont val="Tahoma"/>
            <family val="2"/>
          </rPr>
          <t>Adolfo Cordero:</t>
        </r>
        <r>
          <rPr>
            <sz val="9"/>
            <color indexed="81"/>
            <rFont val="Tahoma"/>
            <family val="2"/>
          </rPr>
          <t xml:space="preserve">
Distance to Timor</t>
        </r>
      </text>
    </comment>
    <comment ref="D372" authorId="1" shapeId="0" xr:uid="{0259FD8E-2ECD-4F88-9CFC-B76421E2C8F5}">
      <text>
        <r>
          <rPr>
            <b/>
            <sz val="9"/>
            <color indexed="81"/>
            <rFont val="Tahoma"/>
            <family val="2"/>
          </rPr>
          <t>Macromia:</t>
        </r>
        <r>
          <rPr>
            <sz val="9"/>
            <color indexed="81"/>
            <rFont val="Tahoma"/>
            <family val="2"/>
          </rPr>
          <t xml:space="preserve">
senegalensis</t>
        </r>
      </text>
    </comment>
    <comment ref="D373" authorId="0" shapeId="0" xr:uid="{E6EDF5F7-B353-4425-8FE9-7F6B4EF04541}">
      <text>
        <r>
          <rPr>
            <b/>
            <sz val="9"/>
            <color indexed="81"/>
            <rFont val="Tahoma"/>
            <family val="2"/>
          </rPr>
          <t>Adolfo Cordero:</t>
        </r>
        <r>
          <rPr>
            <sz val="9"/>
            <color indexed="81"/>
            <rFont val="Tahoma"/>
            <family val="2"/>
          </rPr>
          <t xml:space="preserve">
senegalensis</t>
        </r>
      </text>
    </comment>
    <comment ref="U373" authorId="0" shapeId="0" xr:uid="{B45DFC44-4DF3-486F-9C54-EB43905DD8D8}">
      <text>
        <r>
          <rPr>
            <b/>
            <sz val="9"/>
            <color indexed="81"/>
            <rFont val="Tahoma"/>
            <charset val="1"/>
          </rPr>
          <t>Adolfo Cordero:</t>
        </r>
        <r>
          <rPr>
            <sz val="9"/>
            <color indexed="81"/>
            <rFont val="Tahoma"/>
            <charset val="1"/>
          </rPr>
          <t xml:space="preserve">
Distance to Luzon</t>
        </r>
      </text>
    </comment>
    <comment ref="D374" authorId="1" shapeId="0" xr:uid="{7C1F9579-1792-441C-AFAE-2773B5DF6290}">
      <text>
        <r>
          <rPr>
            <b/>
            <sz val="9"/>
            <color indexed="81"/>
            <rFont val="Tahoma"/>
            <family val="2"/>
          </rPr>
          <t>Macromia:</t>
        </r>
        <r>
          <rPr>
            <sz val="9"/>
            <color indexed="81"/>
            <rFont val="Tahoma"/>
            <family val="2"/>
          </rPr>
          <t xml:space="preserve">
ramburii</t>
        </r>
      </text>
    </comment>
    <comment ref="D375" authorId="0" shapeId="0" xr:uid="{03845BAC-92E8-4423-A3BB-486E33E921E2}">
      <text>
        <r>
          <rPr>
            <b/>
            <sz val="9"/>
            <color indexed="81"/>
            <rFont val="Tahoma"/>
            <family val="2"/>
          </rPr>
          <t>Adolfo Cordero:</t>
        </r>
        <r>
          <rPr>
            <sz val="9"/>
            <color indexed="81"/>
            <rFont val="Tahoma"/>
            <family val="2"/>
          </rPr>
          <t xml:space="preserve">
ramburii</t>
        </r>
      </text>
    </comment>
    <comment ref="G376" authorId="0" shapeId="0" xr:uid="{5B17AD61-2329-4548-8E93-55F35D93ECFA}">
      <text>
        <r>
          <rPr>
            <b/>
            <sz val="9"/>
            <color indexed="81"/>
            <rFont val="Tahoma"/>
            <family val="2"/>
          </rPr>
          <t>Adolfo Cordero:</t>
        </r>
        <r>
          <rPr>
            <sz val="9"/>
            <color indexed="81"/>
            <rFont val="Tahoma"/>
            <family val="2"/>
          </rPr>
          <t xml:space="preserve">
Sympetrum dilatatum. Extinct, due to an invasive frog</t>
        </r>
      </text>
    </comment>
    <comment ref="U376" authorId="0" shapeId="0" xr:uid="{9209B865-6425-4E1A-961F-5E8D37E46B55}">
      <text>
        <r>
          <rPr>
            <b/>
            <sz val="9"/>
            <color indexed="81"/>
            <rFont val="Tahoma"/>
            <family val="2"/>
          </rPr>
          <t>Adolfo Cordero:</t>
        </r>
        <r>
          <rPr>
            <sz val="9"/>
            <color indexed="81"/>
            <rFont val="Tahoma"/>
            <family val="2"/>
          </rPr>
          <t xml:space="preserve">
Distance to Africa</t>
        </r>
      </text>
    </comment>
    <comment ref="D377" authorId="0" shapeId="0" xr:uid="{DACC29BA-AE4A-420D-9939-87AE64E4C872}">
      <text>
        <r>
          <rPr>
            <b/>
            <sz val="9"/>
            <color indexed="81"/>
            <rFont val="Tahoma"/>
            <family val="2"/>
          </rPr>
          <t>Adolfo Cordero:</t>
        </r>
        <r>
          <rPr>
            <sz val="9"/>
            <color indexed="81"/>
            <rFont val="Tahoma"/>
            <family val="2"/>
          </rPr>
          <t xml:space="preserve">
ramburii</t>
        </r>
      </text>
    </comment>
    <comment ref="D378" authorId="0" shapeId="0" xr:uid="{473F3758-9CB7-423E-9419-4A9CC696CADE}">
      <text>
        <r>
          <rPr>
            <b/>
            <sz val="9"/>
            <color indexed="81"/>
            <rFont val="Tahoma"/>
            <family val="2"/>
          </rPr>
          <t>Adolfo Cordero:</t>
        </r>
        <r>
          <rPr>
            <sz val="9"/>
            <color indexed="81"/>
            <rFont val="Tahoma"/>
            <family val="2"/>
          </rPr>
          <t xml:space="preserve">
capreolus
hastata
ramburii</t>
        </r>
      </text>
    </comment>
    <comment ref="D379" authorId="1" shapeId="0" xr:uid="{A7CD58E7-38EE-4B18-A7F8-062069C7D57E}">
      <text>
        <r>
          <rPr>
            <b/>
            <sz val="9"/>
            <color indexed="81"/>
            <rFont val="Tahoma"/>
            <family val="2"/>
          </rPr>
          <t>Macromia:</t>
        </r>
        <r>
          <rPr>
            <sz val="9"/>
            <color indexed="81"/>
            <rFont val="Tahoma"/>
            <family val="2"/>
          </rPr>
          <t xml:space="preserve">
ramburii</t>
        </r>
      </text>
    </comment>
    <comment ref="G380" authorId="0" shapeId="0" xr:uid="{2826626D-CBEE-4347-BDD1-3C2743DC8F87}">
      <text>
        <r>
          <rPr>
            <b/>
            <sz val="9"/>
            <color indexed="81"/>
            <rFont val="Tahoma"/>
            <family val="2"/>
          </rPr>
          <t>Adolfo Cordero:</t>
        </r>
        <r>
          <rPr>
            <sz val="9"/>
            <color indexed="81"/>
            <rFont val="Tahoma"/>
            <family val="2"/>
          </rPr>
          <t xml:space="preserve">
two species of Pantala reported, but these records are unlikely to be correct, and are not included in this total</t>
        </r>
      </text>
    </comment>
    <comment ref="U380" authorId="0" shapeId="0" xr:uid="{9F4AFCED-A621-4F6D-83A9-21B957583F72}">
      <text>
        <r>
          <rPr>
            <b/>
            <sz val="9"/>
            <color indexed="81"/>
            <rFont val="Tahoma"/>
            <family val="2"/>
          </rPr>
          <t>Adolfo Cordero:</t>
        </r>
        <r>
          <rPr>
            <sz val="9"/>
            <color indexed="81"/>
            <rFont val="Tahoma"/>
            <family val="2"/>
          </rPr>
          <t xml:space="preserve">
Distance to New Foundland</t>
        </r>
      </text>
    </comment>
    <comment ref="D381" authorId="0" shapeId="0" xr:uid="{2A70A465-C226-4951-B627-BE1681757FB2}">
      <text>
        <r>
          <rPr>
            <b/>
            <sz val="9"/>
            <color indexed="81"/>
            <rFont val="Tahoma"/>
            <family val="2"/>
          </rPr>
          <t>Adolfo Cordero:</t>
        </r>
        <r>
          <rPr>
            <sz val="9"/>
            <color indexed="81"/>
            <rFont val="Tahoma"/>
            <family val="2"/>
          </rPr>
          <t xml:space="preserve">
ramburii</t>
        </r>
      </text>
    </comment>
    <comment ref="U383" authorId="0" shapeId="0" xr:uid="{CC1B8F10-811E-4779-90DC-798FD0867161}">
      <text>
        <r>
          <rPr>
            <b/>
            <sz val="9"/>
            <color indexed="81"/>
            <rFont val="Tahoma"/>
            <charset val="1"/>
          </rPr>
          <t>Adolfo Cordero:</t>
        </r>
        <r>
          <rPr>
            <sz val="9"/>
            <color indexed="81"/>
            <rFont val="Tahoma"/>
            <charset val="1"/>
          </rPr>
          <t xml:space="preserve">
Distance to Luzon</t>
        </r>
      </text>
    </comment>
    <comment ref="D384" authorId="1" shapeId="0" xr:uid="{9076B8CC-15E6-4E24-944E-515626D8D86D}">
      <text>
        <r>
          <rPr>
            <b/>
            <sz val="9"/>
            <color indexed="81"/>
            <rFont val="Tahoma"/>
            <family val="2"/>
          </rPr>
          <t>Macromia:</t>
        </r>
        <r>
          <rPr>
            <sz val="9"/>
            <color indexed="81"/>
            <rFont val="Tahoma"/>
            <family val="2"/>
          </rPr>
          <t xml:space="preserve">
aurora and 5 endemics, which some suggest are not Ischnura, and have not been collected recently</t>
        </r>
      </text>
    </comment>
    <comment ref="U384" authorId="0" shapeId="0" xr:uid="{37C2D765-F8A0-4D34-94EA-C0F1C3967DBF}">
      <text>
        <r>
          <rPr>
            <b/>
            <sz val="9"/>
            <color indexed="81"/>
            <rFont val="Tahoma"/>
            <family val="2"/>
          </rPr>
          <t>Adolfo Cordero:</t>
        </r>
        <r>
          <rPr>
            <sz val="9"/>
            <color indexed="81"/>
            <rFont val="Tahoma"/>
            <family val="2"/>
          </rPr>
          <t xml:space="preserve">
Distance to Fiji</t>
        </r>
      </text>
    </comment>
    <comment ref="D385" authorId="0" shapeId="0" xr:uid="{D24E7081-A0CE-46E7-8727-C5092259A9BF}">
      <text>
        <r>
          <rPr>
            <b/>
            <sz val="9"/>
            <color indexed="81"/>
            <rFont val="Tahoma"/>
            <family val="2"/>
          </rPr>
          <t>Adolfo Cordero:</t>
        </r>
        <r>
          <rPr>
            <sz val="9"/>
            <color indexed="81"/>
            <rFont val="Tahoma"/>
            <family val="2"/>
          </rPr>
          <t xml:space="preserve">
elegans</t>
        </r>
      </text>
    </comment>
    <comment ref="D386" authorId="1" shapeId="0" xr:uid="{2752FC16-74F4-4FF0-BFF4-0C85BEF28083}">
      <text>
        <r>
          <rPr>
            <b/>
            <sz val="9"/>
            <color indexed="81"/>
            <rFont val="Tahoma"/>
            <family val="2"/>
          </rPr>
          <t>Macromia:</t>
        </r>
        <r>
          <rPr>
            <sz val="9"/>
            <color indexed="81"/>
            <rFont val="Tahoma"/>
            <family val="2"/>
          </rPr>
          <t xml:space="preserve">
ramburii</t>
        </r>
      </text>
    </comment>
    <comment ref="D387" authorId="0" shapeId="0" xr:uid="{D704758F-3277-4823-9754-D9E92401B054}">
      <text>
        <r>
          <rPr>
            <b/>
            <sz val="9"/>
            <color indexed="81"/>
            <rFont val="Tahoma"/>
            <charset val="1"/>
          </rPr>
          <t>Adolfo Cordero:</t>
        </r>
        <r>
          <rPr>
            <sz val="9"/>
            <color indexed="81"/>
            <rFont val="Tahoma"/>
            <charset val="1"/>
          </rPr>
          <t xml:space="preserve">
hastata</t>
        </r>
      </text>
    </comment>
    <comment ref="D388" authorId="0" shapeId="0" xr:uid="{D4E402A6-A588-4693-BBBC-8549AD951411}">
      <text>
        <r>
          <rPr>
            <b/>
            <sz val="9"/>
            <color indexed="81"/>
            <rFont val="Tahoma"/>
            <family val="2"/>
          </rPr>
          <t>Adolfo Cordero:</t>
        </r>
        <r>
          <rPr>
            <sz val="9"/>
            <color indexed="81"/>
            <rFont val="Tahoma"/>
            <family val="2"/>
          </rPr>
          <t xml:space="preserve">
fluviatilis</t>
        </r>
      </text>
    </comment>
    <comment ref="U389" authorId="0" shapeId="0" xr:uid="{889493C8-DEA9-4077-9217-8ADF46450C55}">
      <text>
        <r>
          <rPr>
            <b/>
            <sz val="9"/>
            <color indexed="81"/>
            <rFont val="Tahoma"/>
            <family val="2"/>
          </rPr>
          <t>Adolfo Cordero:</t>
        </r>
        <r>
          <rPr>
            <sz val="9"/>
            <color indexed="81"/>
            <rFont val="Tahoma"/>
            <family val="2"/>
          </rPr>
          <t xml:space="preserve">
Distance to Florida</t>
        </r>
      </text>
    </comment>
    <comment ref="T390" authorId="0" shapeId="0" xr:uid="{7CEFD24E-B9FB-438F-8A39-D5358651285D}">
      <text>
        <r>
          <rPr>
            <b/>
            <sz val="9"/>
            <color indexed="81"/>
            <rFont val="Tahoma"/>
            <family val="2"/>
          </rPr>
          <t>Adolfo Cordero:</t>
        </r>
        <r>
          <rPr>
            <sz val="9"/>
            <color indexed="81"/>
            <rFont val="Tahoma"/>
            <family val="2"/>
          </rPr>
          <t xml:space="preserve">
Estimated from Google Earth</t>
        </r>
      </text>
    </comment>
    <comment ref="U390" authorId="0" shapeId="0" xr:uid="{0EFC6572-B0F0-4479-8E1D-9433426AEB09}">
      <text>
        <r>
          <rPr>
            <b/>
            <sz val="9"/>
            <color indexed="81"/>
            <rFont val="Tahoma"/>
            <charset val="1"/>
          </rPr>
          <t>Adolfo Cordero:</t>
        </r>
        <r>
          <rPr>
            <sz val="9"/>
            <color indexed="81"/>
            <rFont val="Tahoma"/>
            <charset val="1"/>
          </rPr>
          <t xml:space="preserve">
Distance to Borneo</t>
        </r>
      </text>
    </comment>
    <comment ref="D392" authorId="0" shapeId="0" xr:uid="{224A0C94-336E-439D-8B14-D4896EF30945}">
      <text>
        <r>
          <rPr>
            <b/>
            <sz val="9"/>
            <color indexed="81"/>
            <rFont val="Tahoma"/>
            <charset val="1"/>
          </rPr>
          <t>Adolfo Cordero:</t>
        </r>
        <r>
          <rPr>
            <sz val="9"/>
            <color indexed="81"/>
            <rFont val="Tahoma"/>
            <charset val="1"/>
          </rPr>
          <t xml:space="preserve">
hastata</t>
        </r>
      </text>
    </comment>
    <comment ref="D393" authorId="0" shapeId="0" xr:uid="{7B6A6A48-1C55-4231-8B04-6CDCAF6D8B90}">
      <text>
        <r>
          <rPr>
            <b/>
            <sz val="9"/>
            <color indexed="81"/>
            <rFont val="Tahoma"/>
            <charset val="1"/>
          </rPr>
          <t>Adolfo Cordero:</t>
        </r>
        <r>
          <rPr>
            <sz val="9"/>
            <color indexed="81"/>
            <rFont val="Tahoma"/>
            <charset val="1"/>
          </rPr>
          <t xml:space="preserve">
hastata
pumilio
</t>
        </r>
      </text>
    </comment>
    <comment ref="D394" authorId="0" shapeId="0" xr:uid="{C35916EC-8E14-4997-AD77-1253248471A1}">
      <text>
        <r>
          <rPr>
            <b/>
            <sz val="9"/>
            <color indexed="81"/>
            <rFont val="Tahoma"/>
            <charset val="1"/>
          </rPr>
          <t>Adolfo Cordero:</t>
        </r>
        <r>
          <rPr>
            <sz val="9"/>
            <color indexed="81"/>
            <rFont val="Tahoma"/>
            <charset val="1"/>
          </rPr>
          <t xml:space="preserve">
hastata</t>
        </r>
      </text>
    </comment>
    <comment ref="D395" authorId="0" shapeId="0" xr:uid="{7C14B9DA-AA7A-46D1-A72A-9E628748E34C}">
      <text>
        <r>
          <rPr>
            <b/>
            <sz val="9"/>
            <color indexed="81"/>
            <rFont val="Tahoma"/>
            <charset val="1"/>
          </rPr>
          <t>Adolfo Cordero:</t>
        </r>
        <r>
          <rPr>
            <sz val="9"/>
            <color indexed="81"/>
            <rFont val="Tahoma"/>
            <charset val="1"/>
          </rPr>
          <t xml:space="preserve">
hastata
pumilio
</t>
        </r>
      </text>
    </comment>
    <comment ref="D396" authorId="0" shapeId="0" xr:uid="{F39E40B0-0CA6-4D90-8A2C-461C1828C1B3}">
      <text>
        <r>
          <rPr>
            <b/>
            <sz val="9"/>
            <color indexed="81"/>
            <rFont val="Tahoma"/>
            <charset val="1"/>
          </rPr>
          <t>Adolfo Cordero:</t>
        </r>
        <r>
          <rPr>
            <sz val="9"/>
            <color indexed="81"/>
            <rFont val="Tahoma"/>
            <charset val="1"/>
          </rPr>
          <t xml:space="preserve">
hastata
pumilio
</t>
        </r>
      </text>
    </comment>
    <comment ref="D397" authorId="1" shapeId="0" xr:uid="{8ECCE65D-6D74-4D7A-8D35-5DDE4301CDF2}">
      <text>
        <r>
          <rPr>
            <b/>
            <sz val="9"/>
            <color indexed="81"/>
            <rFont val="Tahoma"/>
            <family val="2"/>
          </rPr>
          <t>Macromia:</t>
        </r>
        <r>
          <rPr>
            <sz val="9"/>
            <color indexed="81"/>
            <rFont val="Tahoma"/>
            <family val="2"/>
          </rPr>
          <t xml:space="preserve">
capreolus
fluviatilis</t>
        </r>
      </text>
    </comment>
    <comment ref="D398" authorId="0" shapeId="0" xr:uid="{A4EC821C-62AC-4F1D-8F9E-94059E31486D}">
      <text>
        <r>
          <rPr>
            <b/>
            <sz val="9"/>
            <color indexed="81"/>
            <rFont val="Tahoma"/>
            <family val="2"/>
          </rPr>
          <t>Adolfo Cordero:</t>
        </r>
        <r>
          <rPr>
            <sz val="9"/>
            <color indexed="81"/>
            <rFont val="Tahoma"/>
            <family val="2"/>
          </rPr>
          <t xml:space="preserve">
senegalensis</t>
        </r>
      </text>
    </comment>
    <comment ref="U399" authorId="0" shapeId="0" xr:uid="{B15B9BF6-5696-4ECF-A522-5B16CCECFDAD}">
      <text>
        <r>
          <rPr>
            <b/>
            <sz val="9"/>
            <color indexed="81"/>
            <rFont val="Tahoma"/>
            <charset val="1"/>
          </rPr>
          <t>Adolfo Cordero:</t>
        </r>
        <r>
          <rPr>
            <sz val="9"/>
            <color indexed="81"/>
            <rFont val="Tahoma"/>
            <charset val="1"/>
          </rPr>
          <t xml:space="preserve">
Distance to Mindanao</t>
        </r>
      </text>
    </comment>
    <comment ref="D400" authorId="0" shapeId="0" xr:uid="{BFF38B6A-01D9-4E36-B152-EEC33D8D2E16}">
      <text>
        <r>
          <rPr>
            <b/>
            <sz val="9"/>
            <color indexed="81"/>
            <rFont val="Tahoma"/>
            <family val="2"/>
          </rPr>
          <t>Adolfo Cordero:</t>
        </r>
        <r>
          <rPr>
            <sz val="9"/>
            <color indexed="81"/>
            <rFont val="Tahoma"/>
            <family val="2"/>
          </rPr>
          <t xml:space="preserve">
genei
pumilio</t>
        </r>
      </text>
    </comment>
    <comment ref="D402" authorId="0" shapeId="0" xr:uid="{8956E7D0-0079-47CE-9547-D17A7AB34AFF}">
      <text>
        <r>
          <rPr>
            <b/>
            <sz val="9"/>
            <color indexed="81"/>
            <rFont val="Tahoma"/>
            <family val="2"/>
          </rPr>
          <t>Adolfo Cordero:</t>
        </r>
        <r>
          <rPr>
            <sz val="9"/>
            <color indexed="81"/>
            <rFont val="Tahoma"/>
            <family val="2"/>
          </rPr>
          <t xml:space="preserve">
evansi
fountaineae
senegalensis</t>
        </r>
      </text>
    </comment>
    <comment ref="D403" authorId="0" shapeId="0" xr:uid="{0996B4AA-A682-4CAC-B8C4-62BCC0E73A9E}">
      <text>
        <r>
          <rPr>
            <b/>
            <sz val="9"/>
            <color indexed="81"/>
            <rFont val="Tahoma"/>
            <family val="2"/>
          </rPr>
          <t>Adolfo Cordero:</t>
        </r>
        <r>
          <rPr>
            <sz val="9"/>
            <color indexed="81"/>
            <rFont val="Tahoma"/>
            <family val="2"/>
          </rPr>
          <t xml:space="preserve">
senegalensis</t>
        </r>
      </text>
    </comment>
    <comment ref="U403" authorId="0" shapeId="0" xr:uid="{98B99AA2-3960-436B-AFE4-A1860ADDF512}">
      <text>
        <r>
          <rPr>
            <b/>
            <sz val="9"/>
            <color indexed="81"/>
            <rFont val="Tahoma"/>
            <family val="2"/>
          </rPr>
          <t>Adolfo Cordero:</t>
        </r>
        <r>
          <rPr>
            <sz val="9"/>
            <color indexed="81"/>
            <rFont val="Tahoma"/>
            <family val="2"/>
          </rPr>
          <t xml:space="preserve">
Distance to Belitung island</t>
        </r>
      </text>
    </comment>
    <comment ref="U404" authorId="0" shapeId="0" xr:uid="{3C197649-70D4-4F7E-9DE2-485A48312F77}">
      <text>
        <r>
          <rPr>
            <b/>
            <sz val="9"/>
            <color indexed="81"/>
            <rFont val="Tahoma"/>
            <family val="2"/>
          </rPr>
          <t>Adolfo Cordero:</t>
        </r>
        <r>
          <rPr>
            <sz val="9"/>
            <color indexed="81"/>
            <rFont val="Tahoma"/>
            <family val="2"/>
          </rPr>
          <t xml:space="preserve">
Distance to Timor</t>
        </r>
      </text>
    </comment>
    <comment ref="D405" authorId="0" shapeId="0" xr:uid="{10DD1727-AAF2-40B5-81CA-D80733A3A78B}">
      <text>
        <r>
          <rPr>
            <b/>
            <sz val="9"/>
            <color indexed="81"/>
            <rFont val="Tahoma"/>
            <family val="2"/>
          </rPr>
          <t>Adolfo Cordero:</t>
        </r>
        <r>
          <rPr>
            <sz val="9"/>
            <color indexed="81"/>
            <rFont val="Tahoma"/>
            <family val="2"/>
          </rPr>
          <t xml:space="preserve">
senegalensis</t>
        </r>
      </text>
    </comment>
    <comment ref="U406" authorId="0" shapeId="0" xr:uid="{893D205D-88C8-453C-B6E6-2C7A652F6DE8}">
      <text>
        <r>
          <rPr>
            <b/>
            <sz val="9"/>
            <color indexed="81"/>
            <rFont val="Tahoma"/>
            <family val="2"/>
          </rPr>
          <t>Adolfo Cordero:</t>
        </r>
        <r>
          <rPr>
            <sz val="9"/>
            <color indexed="81"/>
            <rFont val="Tahoma"/>
            <family val="2"/>
          </rPr>
          <t xml:space="preserve">
Distance to Papua</t>
        </r>
      </text>
    </comment>
    <comment ref="D407" authorId="0" shapeId="0" xr:uid="{F14B0632-BD80-48E3-B985-57E5B7471AFD}">
      <text>
        <r>
          <rPr>
            <b/>
            <sz val="9"/>
            <color indexed="81"/>
            <rFont val="Tahoma"/>
            <family val="2"/>
          </rPr>
          <t>Adolfo Cordero:</t>
        </r>
        <r>
          <rPr>
            <sz val="9"/>
            <color indexed="81"/>
            <rFont val="Tahoma"/>
            <family val="2"/>
          </rPr>
          <t xml:space="preserve">
elegans
pumilio</t>
        </r>
      </text>
    </comment>
    <comment ref="D408" authorId="0" shapeId="0" xr:uid="{5797B245-EF02-47AA-AE5D-D0A6A8976902}">
      <text>
        <r>
          <rPr>
            <b/>
            <sz val="9"/>
            <color indexed="81"/>
            <rFont val="Tahoma"/>
            <family val="2"/>
          </rPr>
          <t>Adolfo Cordero:</t>
        </r>
        <r>
          <rPr>
            <sz val="9"/>
            <color indexed="81"/>
            <rFont val="Tahoma"/>
            <family val="2"/>
          </rPr>
          <t xml:space="preserve">
capreolus</t>
        </r>
      </text>
    </comment>
    <comment ref="D409" authorId="1" shapeId="0" xr:uid="{27750CBB-1009-4579-ABDD-F9B6A91D682F}">
      <text>
        <r>
          <rPr>
            <b/>
            <sz val="9"/>
            <color indexed="81"/>
            <rFont val="Tahoma"/>
            <family val="2"/>
          </rPr>
          <t>Macromia:</t>
        </r>
        <r>
          <rPr>
            <sz val="9"/>
            <color indexed="81"/>
            <rFont val="Tahoma"/>
            <family val="2"/>
          </rPr>
          <t xml:space="preserve">
senegalensis</t>
        </r>
      </text>
    </comment>
    <comment ref="U409" authorId="0" shapeId="0" xr:uid="{B871C9DB-3B0B-4352-A863-B2E77BC56AED}">
      <text>
        <r>
          <rPr>
            <b/>
            <sz val="9"/>
            <color indexed="81"/>
            <rFont val="Tahoma"/>
            <family val="2"/>
          </rPr>
          <t>Adolfo Cordero:</t>
        </r>
        <r>
          <rPr>
            <sz val="9"/>
            <color indexed="81"/>
            <rFont val="Tahoma"/>
            <family val="2"/>
          </rPr>
          <t xml:space="preserve">
Distance to Madagascar</t>
        </r>
      </text>
    </comment>
    <comment ref="Y409" authorId="0" shapeId="0" xr:uid="{AF4ACB72-4E9A-4B31-8663-328AAA2A0F06}">
      <text>
        <r>
          <rPr>
            <b/>
            <sz val="9"/>
            <color indexed="81"/>
            <rFont val="Tahoma"/>
            <family val="2"/>
          </rPr>
          <t>Adolfo Cordero:</t>
        </r>
        <r>
          <rPr>
            <sz val="9"/>
            <color indexed="81"/>
            <rFont val="Tahoma"/>
            <family val="2"/>
          </rPr>
          <t xml:space="preserve">
reference not included in Sandall et al (2022)</t>
        </r>
      </text>
    </comment>
    <comment ref="U410" authorId="0" shapeId="0" xr:uid="{8AD36E2F-F382-4E88-AF43-B487A3494E96}">
      <text>
        <r>
          <rPr>
            <b/>
            <sz val="9"/>
            <color indexed="81"/>
            <rFont val="Tahoma"/>
            <charset val="1"/>
          </rPr>
          <t>Adolfo Cordero:</t>
        </r>
        <r>
          <rPr>
            <sz val="9"/>
            <color indexed="81"/>
            <rFont val="Tahoma"/>
            <charset val="1"/>
          </rPr>
          <t xml:space="preserve">
Distance to Mindanao</t>
        </r>
      </text>
    </comment>
    <comment ref="U411" authorId="0" shapeId="0" xr:uid="{CB798205-4AC7-45CC-9420-06D2FD812636}">
      <text>
        <r>
          <rPr>
            <b/>
            <sz val="9"/>
            <color indexed="81"/>
            <rFont val="Tahoma"/>
            <charset val="1"/>
          </rPr>
          <t>Adolfo Cordero:</t>
        </r>
        <r>
          <rPr>
            <sz val="9"/>
            <color indexed="81"/>
            <rFont val="Tahoma"/>
            <charset val="1"/>
          </rPr>
          <t xml:space="preserve">
Distance to Borneo</t>
        </r>
      </text>
    </comment>
    <comment ref="D412" authorId="0" shapeId="0" xr:uid="{DF1F8BD1-D12F-4135-ADDE-BA2E90849D70}">
      <text>
        <r>
          <rPr>
            <b/>
            <sz val="9"/>
            <color indexed="81"/>
            <rFont val="Tahoma"/>
            <family val="2"/>
          </rPr>
          <t>Adolfo Cordero:</t>
        </r>
        <r>
          <rPr>
            <sz val="9"/>
            <color indexed="81"/>
            <rFont val="Tahoma"/>
            <family val="2"/>
          </rPr>
          <t xml:space="preserve">
senegalensis</t>
        </r>
      </text>
    </comment>
    <comment ref="U412" authorId="0" shapeId="0" xr:uid="{AD3EB913-2559-4B7C-951C-DEF921990BF7}">
      <text>
        <r>
          <rPr>
            <b/>
            <sz val="9"/>
            <color indexed="81"/>
            <rFont val="Tahoma"/>
            <charset val="1"/>
          </rPr>
          <t>Adolfo Cordero:</t>
        </r>
        <r>
          <rPr>
            <sz val="9"/>
            <color indexed="81"/>
            <rFont val="Tahoma"/>
            <charset val="1"/>
          </rPr>
          <t xml:space="preserve">
Distance to Luzon</t>
        </r>
      </text>
    </comment>
    <comment ref="D413" authorId="1" shapeId="0" xr:uid="{3DA8574E-2363-432F-9D49-6CF0B574B634}">
      <text>
        <r>
          <rPr>
            <b/>
            <sz val="9"/>
            <color indexed="81"/>
            <rFont val="Tahoma"/>
            <family val="2"/>
          </rPr>
          <t>Macromia:</t>
        </r>
        <r>
          <rPr>
            <sz val="9"/>
            <color indexed="81"/>
            <rFont val="Tahoma"/>
            <family val="2"/>
          </rPr>
          <t xml:space="preserve">
fountaineae
genei
pumilio</t>
        </r>
      </text>
    </comment>
    <comment ref="D414" authorId="0" shapeId="0" xr:uid="{22153F4C-231D-4B49-A144-70CDA0CCAD97}">
      <text>
        <r>
          <rPr>
            <b/>
            <sz val="9"/>
            <color indexed="81"/>
            <rFont val="Tahoma"/>
            <family val="2"/>
          </rPr>
          <t>Adolfo Cordero:</t>
        </r>
        <r>
          <rPr>
            <sz val="9"/>
            <color indexed="81"/>
            <rFont val="Tahoma"/>
            <family val="2"/>
          </rPr>
          <t xml:space="preserve">
senegalensis</t>
        </r>
      </text>
    </comment>
    <comment ref="D415" authorId="1" shapeId="0" xr:uid="{2D74D049-8559-4441-BE17-0FBF482B29F9}">
      <text>
        <r>
          <rPr>
            <b/>
            <sz val="9"/>
            <color indexed="81"/>
            <rFont val="Tahoma"/>
            <family val="2"/>
          </rPr>
          <t>Macromia:</t>
        </r>
        <r>
          <rPr>
            <sz val="9"/>
            <color indexed="81"/>
            <rFont val="Tahoma"/>
            <family val="2"/>
          </rPr>
          <t xml:space="preserve">
senegalensis</t>
        </r>
      </text>
    </comment>
    <comment ref="U416" authorId="0" shapeId="0" xr:uid="{0B629024-A61A-4DC1-A959-4943522EE8DE}">
      <text>
        <r>
          <rPr>
            <b/>
            <sz val="9"/>
            <color indexed="81"/>
            <rFont val="Tahoma"/>
            <charset val="1"/>
          </rPr>
          <t>Adolfo Cordero:</t>
        </r>
        <r>
          <rPr>
            <sz val="9"/>
            <color indexed="81"/>
            <rFont val="Tahoma"/>
            <charset val="1"/>
          </rPr>
          <t xml:space="preserve">
Distance to Mindanao</t>
        </r>
      </text>
    </comment>
    <comment ref="D417" authorId="0" shapeId="0" xr:uid="{4AAC4484-C76E-4E23-8C4D-24FF33D3C447}">
      <text>
        <r>
          <rPr>
            <b/>
            <sz val="9"/>
            <color indexed="81"/>
            <rFont val="Tahoma"/>
            <family val="2"/>
          </rPr>
          <t>Adolfo Cordero:</t>
        </r>
        <r>
          <rPr>
            <sz val="9"/>
            <color indexed="81"/>
            <rFont val="Tahoma"/>
            <family val="2"/>
          </rPr>
          <t xml:space="preserve">
elegans
pumilio</t>
        </r>
      </text>
    </comment>
    <comment ref="D418" authorId="0" shapeId="0" xr:uid="{BA4A8388-FD55-4795-844B-D8EA931772ED}">
      <text>
        <r>
          <rPr>
            <b/>
            <sz val="9"/>
            <color indexed="81"/>
            <rFont val="Tahoma"/>
            <family val="2"/>
          </rPr>
          <t>Adolfo Cordero:</t>
        </r>
        <r>
          <rPr>
            <sz val="9"/>
            <color indexed="81"/>
            <rFont val="Tahoma"/>
            <family val="2"/>
          </rPr>
          <t xml:space="preserve">
elegans
pumilio</t>
        </r>
      </text>
    </comment>
    <comment ref="D419" authorId="0" shapeId="0" xr:uid="{97239664-19CE-4511-A91C-DF3458FEA980}">
      <text>
        <r>
          <rPr>
            <b/>
            <sz val="9"/>
            <color indexed="81"/>
            <rFont val="Tahoma"/>
            <family val="2"/>
          </rPr>
          <t>Adolfo Cordero:</t>
        </r>
        <r>
          <rPr>
            <sz val="9"/>
            <color indexed="81"/>
            <rFont val="Tahoma"/>
            <family val="2"/>
          </rPr>
          <t xml:space="preserve">
senegalensis</t>
        </r>
      </text>
    </comment>
    <comment ref="D420" authorId="1" shapeId="0" xr:uid="{1772C82B-A789-4614-8C16-C45EF5C3BA76}">
      <text>
        <r>
          <rPr>
            <b/>
            <sz val="9"/>
            <color indexed="81"/>
            <rFont val="Tahoma"/>
            <family val="2"/>
          </rPr>
          <t>Macromia:</t>
        </r>
        <r>
          <rPr>
            <sz val="9"/>
            <color indexed="81"/>
            <rFont val="Tahoma"/>
            <family val="2"/>
          </rPr>
          <t xml:space="preserve">
heterosticta</t>
        </r>
      </text>
    </comment>
    <comment ref="U420" authorId="0" shapeId="0" xr:uid="{5C56568E-A4D3-4D23-81E7-B27F007BA193}">
      <text>
        <r>
          <rPr>
            <b/>
            <sz val="9"/>
            <color indexed="81"/>
            <rFont val="Tahoma"/>
            <family val="2"/>
          </rPr>
          <t>Adolfo Cordero:</t>
        </r>
        <r>
          <rPr>
            <sz val="9"/>
            <color indexed="81"/>
            <rFont val="Tahoma"/>
            <family val="2"/>
          </rPr>
          <t xml:space="preserve">
Distance to New Britain</t>
        </r>
      </text>
    </comment>
    <comment ref="D421" authorId="1" shapeId="0" xr:uid="{488B8B4C-402A-4C00-B484-3243128F0BB5}">
      <text>
        <r>
          <rPr>
            <b/>
            <sz val="9"/>
            <color indexed="81"/>
            <rFont val="Tahoma"/>
            <family val="2"/>
          </rPr>
          <t>Macromia:</t>
        </r>
        <r>
          <rPr>
            <sz val="9"/>
            <color indexed="81"/>
            <rFont val="Tahoma"/>
            <family val="2"/>
          </rPr>
          <t xml:space="preserve">
senegalensis</t>
        </r>
      </text>
    </comment>
    <comment ref="D422" authorId="1" shapeId="0" xr:uid="{C0A336F8-E546-4D12-A292-08E3C2F611A2}">
      <text>
        <r>
          <rPr>
            <b/>
            <sz val="9"/>
            <color indexed="81"/>
            <rFont val="Tahoma"/>
            <family val="2"/>
          </rPr>
          <t>Macromia:</t>
        </r>
        <r>
          <rPr>
            <sz val="9"/>
            <color indexed="81"/>
            <rFont val="Tahoma"/>
            <family val="2"/>
          </rPr>
          <t xml:space="preserve">
senegalensis</t>
        </r>
      </text>
    </comment>
    <comment ref="Y422" authorId="0" shapeId="0" xr:uid="{BF238169-CCF0-408D-8E2D-10EE829F1D3C}">
      <text>
        <r>
          <rPr>
            <b/>
            <sz val="9"/>
            <color indexed="81"/>
            <rFont val="Tahoma"/>
            <family val="2"/>
          </rPr>
          <t>Adolfo Cordero:</t>
        </r>
        <r>
          <rPr>
            <sz val="9"/>
            <color indexed="81"/>
            <rFont val="Tahoma"/>
            <family val="2"/>
          </rPr>
          <t xml:space="preserve">
reference not included in Sandall et al (2022)</t>
        </r>
      </text>
    </comment>
    <comment ref="D423" authorId="1" shapeId="0" xr:uid="{E6E4DD7A-FF19-4381-845C-F2CAE93542C9}">
      <text>
        <r>
          <rPr>
            <b/>
            <sz val="9"/>
            <color indexed="81"/>
            <rFont val="Tahoma"/>
            <family val="2"/>
          </rPr>
          <t>Macromia:</t>
        </r>
        <r>
          <rPr>
            <sz val="9"/>
            <color indexed="81"/>
            <rFont val="Tahoma"/>
            <family val="2"/>
          </rPr>
          <t xml:space="preserve">
aurora
heterosticta</t>
        </r>
      </text>
    </comment>
    <comment ref="A424" authorId="0" shapeId="0" xr:uid="{E1DC5CE0-0223-43BC-9736-B2BF0C71A3C1}">
      <text>
        <r>
          <rPr>
            <b/>
            <sz val="9"/>
            <color indexed="81"/>
            <rFont val="Tahoma"/>
            <family val="2"/>
          </rPr>
          <t>Adolfo Cordero:</t>
        </r>
        <r>
          <rPr>
            <sz val="9"/>
            <color indexed="81"/>
            <rFont val="Tahoma"/>
            <family val="2"/>
          </rPr>
          <t xml:space="preserve">
National Park</t>
        </r>
      </text>
    </comment>
    <comment ref="U424" authorId="0" shapeId="0" xr:uid="{621BC948-9B91-4355-88B1-928EBCF6E5DA}">
      <text>
        <r>
          <rPr>
            <b/>
            <sz val="9"/>
            <color indexed="81"/>
            <rFont val="Tahoma"/>
            <family val="2"/>
          </rPr>
          <t>Adolfo Cordero:</t>
        </r>
        <r>
          <rPr>
            <sz val="9"/>
            <color indexed="81"/>
            <rFont val="Tahoma"/>
            <family val="2"/>
          </rPr>
          <t xml:space="preserve">
Distance to Andaman island</t>
        </r>
      </text>
    </comment>
    <comment ref="U427" authorId="0" shapeId="0" xr:uid="{B9DE332D-5AEB-41F1-B829-8D8E41831730}">
      <text>
        <r>
          <rPr>
            <b/>
            <sz val="9"/>
            <color indexed="81"/>
            <rFont val="Tahoma"/>
            <family val="2"/>
          </rPr>
          <t>Adolfo Cordero:</t>
        </r>
        <r>
          <rPr>
            <sz val="9"/>
            <color indexed="81"/>
            <rFont val="Tahoma"/>
            <family val="2"/>
          </rPr>
          <t xml:space="preserve">
Distance to South America</t>
        </r>
      </text>
    </comment>
    <comment ref="D428" authorId="0" shapeId="0" xr:uid="{E6CA8248-D7AC-407B-B48B-7B0C6796EE09}">
      <text>
        <r>
          <rPr>
            <b/>
            <sz val="9"/>
            <color indexed="81"/>
            <rFont val="Tahoma"/>
            <family val="2"/>
          </rPr>
          <t>Adolfo Cordero:</t>
        </r>
        <r>
          <rPr>
            <sz val="9"/>
            <color indexed="81"/>
            <rFont val="Tahoma"/>
            <family val="2"/>
          </rPr>
          <t xml:space="preserve">
elegans
pumilio</t>
        </r>
      </text>
    </comment>
    <comment ref="R428" authorId="0" shapeId="0" xr:uid="{3A1982E7-6D3A-4383-BE9E-0A3AB5F75CFC}">
      <text>
        <r>
          <rPr>
            <b/>
            <sz val="9"/>
            <color indexed="81"/>
            <rFont val="Tahoma"/>
            <family val="2"/>
          </rPr>
          <t>Adolfo Cordero:</t>
        </r>
        <r>
          <rPr>
            <sz val="9"/>
            <color indexed="81"/>
            <rFont val="Tahoma"/>
            <family val="2"/>
          </rPr>
          <t xml:space="preserve">
area calculated from map provided by Oleg Kosterin</t>
        </r>
      </text>
    </comment>
    <comment ref="D429" authorId="0" shapeId="0" xr:uid="{7C9E871C-57C1-4F92-B717-DE7085BD712C}">
      <text>
        <r>
          <rPr>
            <b/>
            <sz val="9"/>
            <color indexed="81"/>
            <rFont val="Tahoma"/>
            <family val="2"/>
          </rPr>
          <t>Adolfo Cordero:</t>
        </r>
        <r>
          <rPr>
            <sz val="9"/>
            <color indexed="81"/>
            <rFont val="Tahoma"/>
            <family val="2"/>
          </rPr>
          <t xml:space="preserve">
senegalensis</t>
        </r>
      </text>
    </comment>
    <comment ref="D430" authorId="0" shapeId="0" xr:uid="{36655BFE-FCF1-448A-9B2C-B71E9E81AF22}">
      <text>
        <r>
          <rPr>
            <b/>
            <sz val="9"/>
            <color indexed="81"/>
            <rFont val="Tahoma"/>
            <family val="2"/>
          </rPr>
          <t>Adolfo Cordero:</t>
        </r>
        <r>
          <rPr>
            <sz val="9"/>
            <color indexed="81"/>
            <rFont val="Tahoma"/>
            <family val="2"/>
          </rPr>
          <t xml:space="preserve">
asiatica
elegans</t>
        </r>
      </text>
    </comment>
    <comment ref="R430" authorId="0" shapeId="0" xr:uid="{02E4CF9E-445C-482E-958A-3D76DD2BF4C9}">
      <text>
        <r>
          <rPr>
            <b/>
            <sz val="9"/>
            <color indexed="81"/>
            <rFont val="Tahoma"/>
            <family val="2"/>
          </rPr>
          <t>Adolfo Cordero:</t>
        </r>
        <r>
          <rPr>
            <sz val="9"/>
            <color indexed="81"/>
            <rFont val="Tahoma"/>
            <family val="2"/>
          </rPr>
          <t xml:space="preserve">
area calculated from map provided by Oleg Kosterin</t>
        </r>
      </text>
    </comment>
    <comment ref="D431" authorId="0" shapeId="0" xr:uid="{AABA71F5-FC55-4E78-BE93-B5F30E382047}">
      <text>
        <r>
          <rPr>
            <b/>
            <sz val="9"/>
            <color indexed="81"/>
            <rFont val="Tahoma"/>
            <family val="2"/>
          </rPr>
          <t>Adolfo Cordero:</t>
        </r>
        <r>
          <rPr>
            <sz val="9"/>
            <color indexed="81"/>
            <rFont val="Tahoma"/>
            <family val="2"/>
          </rPr>
          <t xml:space="preserve">
elegans
graellsii
pumilio</t>
        </r>
      </text>
    </comment>
    <comment ref="D432" authorId="1" shapeId="0" xr:uid="{49A79F90-30B6-4149-B8BF-31F77F50995E}">
      <text>
        <r>
          <rPr>
            <b/>
            <sz val="9"/>
            <color indexed="81"/>
            <rFont val="Tahoma"/>
            <family val="2"/>
          </rPr>
          <t>Macromia:</t>
        </r>
        <r>
          <rPr>
            <sz val="9"/>
            <color indexed="81"/>
            <rFont val="Tahoma"/>
            <family val="2"/>
          </rPr>
          <t xml:space="preserve">
rubilio
senegalensis</t>
        </r>
      </text>
    </comment>
    <comment ref="D433" authorId="1" shapeId="0" xr:uid="{ED23980F-9B64-4822-970F-7B1A411911A3}">
      <text>
        <r>
          <rPr>
            <b/>
            <sz val="9"/>
            <color indexed="81"/>
            <rFont val="Tahoma"/>
            <family val="2"/>
          </rPr>
          <t>Macromia:</t>
        </r>
        <r>
          <rPr>
            <sz val="9"/>
            <color indexed="81"/>
            <rFont val="Tahoma"/>
            <family val="2"/>
          </rPr>
          <t xml:space="preserve">
senegalensis
evansi</t>
        </r>
      </text>
    </comment>
    <comment ref="D434" authorId="0" shapeId="0" xr:uid="{85F57590-E4C6-4018-9475-F8114F4B07DA}">
      <text>
        <r>
          <rPr>
            <b/>
            <sz val="9"/>
            <color indexed="81"/>
            <rFont val="Tahoma"/>
            <family val="2"/>
          </rPr>
          <t>Adolfo Cordero:</t>
        </r>
        <r>
          <rPr>
            <sz val="9"/>
            <color indexed="81"/>
            <rFont val="Tahoma"/>
            <family val="2"/>
          </rPr>
          <t xml:space="preserve">
senegalensis</t>
        </r>
      </text>
    </comment>
    <comment ref="U434" authorId="0" shapeId="0" xr:uid="{F3C56CF8-09A2-44EA-9705-782DA5E25035}">
      <text>
        <r>
          <rPr>
            <b/>
            <sz val="9"/>
            <color indexed="81"/>
            <rFont val="Tahoma"/>
            <family val="2"/>
          </rPr>
          <t>Adolfo Cordero:</t>
        </r>
        <r>
          <rPr>
            <sz val="9"/>
            <color indexed="81"/>
            <rFont val="Tahoma"/>
            <family val="2"/>
          </rPr>
          <t xml:space="preserve">
Distance to Borneo</t>
        </r>
      </text>
    </comment>
    <comment ref="C435" authorId="0" shapeId="0" xr:uid="{0D188EC2-62DF-4750-802B-9274BF4C4DED}">
      <text>
        <r>
          <rPr>
            <b/>
            <sz val="9"/>
            <color indexed="81"/>
            <rFont val="Tahoma"/>
            <charset val="1"/>
          </rPr>
          <t>Adolfo Cordero:</t>
        </r>
        <r>
          <rPr>
            <sz val="9"/>
            <color indexed="81"/>
            <rFont val="Tahoma"/>
            <charset val="1"/>
          </rPr>
          <t xml:space="preserve">
considered continent</t>
        </r>
      </text>
    </comment>
    <comment ref="D435" authorId="0" shapeId="0" xr:uid="{64ED8B6D-6A57-49FA-B2A3-BD81C6640688}">
      <text>
        <r>
          <rPr>
            <b/>
            <sz val="9"/>
            <color indexed="81"/>
            <rFont val="Tahoma"/>
            <family val="2"/>
          </rPr>
          <t>Adolfo Cordero:</t>
        </r>
        <r>
          <rPr>
            <sz val="9"/>
            <color indexed="81"/>
            <rFont val="Tahoma"/>
            <family val="2"/>
          </rPr>
          <t xml:space="preserve">
foylei
senegalensis</t>
        </r>
      </text>
    </comment>
    <comment ref="D436" authorId="0" shapeId="0" xr:uid="{5780A72E-C6EA-46B6-9813-2728B49DA1D4}">
      <text>
        <r>
          <rPr>
            <b/>
            <sz val="9"/>
            <color indexed="81"/>
            <rFont val="Tahoma"/>
            <family val="2"/>
          </rPr>
          <t>Adolfo Cordero:</t>
        </r>
        <r>
          <rPr>
            <sz val="9"/>
            <color indexed="81"/>
            <rFont val="Tahoma"/>
            <family val="2"/>
          </rPr>
          <t xml:space="preserve">
foylei
senegalensis</t>
        </r>
      </text>
    </comment>
    <comment ref="U436" authorId="0" shapeId="0" xr:uid="{C3BD89B3-F41F-4128-94EC-882395158AAD}">
      <text>
        <r>
          <rPr>
            <b/>
            <sz val="9"/>
            <color indexed="81"/>
            <rFont val="Tahoma"/>
            <family val="2"/>
          </rPr>
          <t>Adolfo Cordero:</t>
        </r>
        <r>
          <rPr>
            <sz val="9"/>
            <color indexed="81"/>
            <rFont val="Tahoma"/>
            <family val="2"/>
          </rPr>
          <t xml:space="preserve">
Distance to Java</t>
        </r>
      </text>
    </comment>
    <comment ref="D437" authorId="0" shapeId="0" xr:uid="{38A9678C-CFD9-4AB2-89C0-FE3AFD8BF3F5}">
      <text>
        <r>
          <rPr>
            <b/>
            <sz val="9"/>
            <color indexed="81"/>
            <rFont val="Tahoma"/>
            <family val="2"/>
          </rPr>
          <t>Adolfo Cordero:</t>
        </r>
        <r>
          <rPr>
            <sz val="9"/>
            <color indexed="81"/>
            <rFont val="Tahoma"/>
            <family val="2"/>
          </rPr>
          <t xml:space="preserve">
senegalensis</t>
        </r>
      </text>
    </comment>
    <comment ref="U437" authorId="0" shapeId="0" xr:uid="{A16E4800-904F-4DAF-8102-7FDE4F274F55}">
      <text>
        <r>
          <rPr>
            <b/>
            <sz val="9"/>
            <color indexed="81"/>
            <rFont val="Tahoma"/>
            <family val="2"/>
          </rPr>
          <t>Adolfo Cordero:</t>
        </r>
        <r>
          <rPr>
            <sz val="9"/>
            <color indexed="81"/>
            <rFont val="Tahoma"/>
            <family val="2"/>
          </rPr>
          <t xml:space="preserve">
Distance to Java</t>
        </r>
      </text>
    </comment>
    <comment ref="D438" authorId="0" shapeId="0" xr:uid="{F2BA1F76-4E76-4826-98DD-6291B82B5A39}">
      <text>
        <r>
          <rPr>
            <b/>
            <sz val="9"/>
            <color indexed="81"/>
            <rFont val="Tahoma"/>
            <family val="2"/>
          </rPr>
          <t>Adolfo Cordero:</t>
        </r>
        <r>
          <rPr>
            <sz val="9"/>
            <color indexed="81"/>
            <rFont val="Tahoma"/>
            <family val="2"/>
          </rPr>
          <t xml:space="preserve">
capreolus
hastata
fluviatilis
ramburii</t>
        </r>
      </text>
    </comment>
    <comment ref="Y438" authorId="0" shapeId="0" xr:uid="{C5E65677-0D5E-4815-AD87-5150C0BFA1A9}">
      <text>
        <r>
          <rPr>
            <b/>
            <sz val="9"/>
            <color indexed="81"/>
            <rFont val="Tahoma"/>
            <family val="2"/>
          </rPr>
          <t>Adolfo Cordero:</t>
        </r>
        <r>
          <rPr>
            <sz val="9"/>
            <color indexed="81"/>
            <rFont val="Tahoma"/>
            <family val="2"/>
          </rPr>
          <t xml:space="preserve">
Reference not included in Sandall et al (2022)</t>
        </r>
      </text>
    </comment>
    <comment ref="D440" authorId="0" shapeId="0" xr:uid="{B1BAF4EB-6073-419E-9A42-12E27F096B08}">
      <text>
        <r>
          <rPr>
            <b/>
            <sz val="9"/>
            <color indexed="81"/>
            <rFont val="Tahoma"/>
            <family val="2"/>
          </rPr>
          <t>Adolfo Cordero:</t>
        </r>
        <r>
          <rPr>
            <sz val="9"/>
            <color indexed="81"/>
            <rFont val="Tahoma"/>
            <family val="2"/>
          </rPr>
          <t xml:space="preserve">
pumilio
elegans</t>
        </r>
      </text>
    </comment>
    <comment ref="D441" authorId="1" shapeId="0" xr:uid="{D6DB8A65-BD21-4B17-BF1A-54A0D369E5C1}">
      <text>
        <r>
          <rPr>
            <b/>
            <sz val="9"/>
            <color indexed="81"/>
            <rFont val="Tahoma"/>
            <family val="2"/>
          </rPr>
          <t>Macromia:</t>
        </r>
        <r>
          <rPr>
            <sz val="9"/>
            <color indexed="81"/>
            <rFont val="Tahoma"/>
            <family val="2"/>
          </rPr>
          <t xml:space="preserve">
elegans
pumilio</t>
        </r>
      </text>
    </comment>
    <comment ref="D442" authorId="0" shapeId="0" xr:uid="{2111605C-CFE2-4121-B1E7-15D616D51C76}">
      <text>
        <r>
          <rPr>
            <b/>
            <sz val="9"/>
            <color indexed="81"/>
            <rFont val="Tahoma"/>
            <family val="2"/>
          </rPr>
          <t>Adolfo Cordero:</t>
        </r>
        <r>
          <rPr>
            <sz val="9"/>
            <color indexed="81"/>
            <rFont val="Tahoma"/>
            <family val="2"/>
          </rPr>
          <t xml:space="preserve">
elegans
pumilio
evansi
fountaineae
intermedia</t>
        </r>
      </text>
    </comment>
    <comment ref="D443" authorId="1" shapeId="0" xr:uid="{EDA23B3C-BD13-43DE-B41D-B023BF3D28BA}">
      <text>
        <r>
          <rPr>
            <b/>
            <sz val="9"/>
            <color indexed="81"/>
            <rFont val="Tahoma"/>
            <family val="2"/>
          </rPr>
          <t xml:space="preserve">Macromia:
</t>
        </r>
        <r>
          <rPr>
            <sz val="9"/>
            <color indexed="81"/>
            <rFont val="Tahoma"/>
            <family val="2"/>
          </rPr>
          <t>asiatica</t>
        </r>
        <r>
          <rPr>
            <b/>
            <sz val="9"/>
            <color indexed="81"/>
            <rFont val="Tahoma"/>
            <family val="2"/>
          </rPr>
          <t xml:space="preserve">
</t>
        </r>
        <r>
          <rPr>
            <sz val="9"/>
            <color indexed="81"/>
            <rFont val="Tahoma"/>
            <family val="2"/>
          </rPr>
          <t>aurora</t>
        </r>
        <r>
          <rPr>
            <sz val="9"/>
            <color indexed="81"/>
            <rFont val="Tahoma"/>
            <family val="2"/>
          </rPr>
          <t xml:space="preserve">
senegalensis</t>
        </r>
      </text>
    </comment>
    <comment ref="D444" authorId="0" shapeId="0" xr:uid="{E8533CEE-05C1-4E5C-B05C-4CAACE5B2352}">
      <text>
        <r>
          <rPr>
            <b/>
            <sz val="9"/>
            <color indexed="81"/>
            <rFont val="Tahoma"/>
            <family val="2"/>
          </rPr>
          <t>Adolfo Cordero:</t>
        </r>
        <r>
          <rPr>
            <sz val="9"/>
            <color indexed="81"/>
            <rFont val="Tahoma"/>
            <family val="2"/>
          </rPr>
          <t xml:space="preserve">
elegans
evansi
forcipata
fountaineae
pumilio</t>
        </r>
      </text>
    </comment>
    <comment ref="D445" authorId="1" shapeId="0" xr:uid="{7493DB3A-1C3A-4EE3-96B5-2182F1FFF333}">
      <text>
        <r>
          <rPr>
            <b/>
            <sz val="9"/>
            <color indexed="81"/>
            <rFont val="Tahoma"/>
            <family val="2"/>
          </rPr>
          <t>Macromia:</t>
        </r>
        <r>
          <rPr>
            <sz val="9"/>
            <color indexed="81"/>
            <rFont val="Tahoma"/>
            <family val="2"/>
          </rPr>
          <t xml:space="preserve">
senegalensis</t>
        </r>
      </text>
    </comment>
    <comment ref="D446" authorId="1" shapeId="0" xr:uid="{19FBF8C6-DAD5-4832-80BD-A856E713CF0A}">
      <text>
        <r>
          <rPr>
            <b/>
            <sz val="9"/>
            <color indexed="81"/>
            <rFont val="Tahoma"/>
            <family val="2"/>
          </rPr>
          <t>Macromia:</t>
        </r>
        <r>
          <rPr>
            <sz val="9"/>
            <color indexed="81"/>
            <rFont val="Tahoma"/>
            <family val="2"/>
          </rPr>
          <t xml:space="preserve">
aurora
heterosticta</t>
        </r>
      </text>
    </comment>
    <comment ref="D447" authorId="0" shapeId="0" xr:uid="{5C41AF94-623B-47AE-90E0-982270CC58BB}">
      <text>
        <r>
          <rPr>
            <b/>
            <sz val="9"/>
            <color indexed="81"/>
            <rFont val="Tahoma"/>
            <family val="2"/>
          </rPr>
          <t>Adolfo Cordero:</t>
        </r>
        <r>
          <rPr>
            <sz val="9"/>
            <color indexed="81"/>
            <rFont val="Tahoma"/>
            <family val="2"/>
          </rPr>
          <t xml:space="preserve">
aurora
</t>
        </r>
      </text>
    </comment>
    <comment ref="U447" authorId="0" shapeId="0" xr:uid="{9BA09C69-96F2-431C-A921-7E3B3D0C67D0}">
      <text>
        <r>
          <rPr>
            <b/>
            <sz val="9"/>
            <color indexed="81"/>
            <rFont val="Tahoma"/>
            <family val="2"/>
          </rPr>
          <t>Adolfo Cordero:</t>
        </r>
        <r>
          <rPr>
            <sz val="9"/>
            <color indexed="81"/>
            <rFont val="Tahoma"/>
            <family val="2"/>
          </rPr>
          <t xml:space="preserve">
Distance to Vanua Levu</t>
        </r>
      </text>
    </comment>
    <comment ref="D448" authorId="0" shapeId="0" xr:uid="{6066A8D6-688A-4EA9-BA7B-9AFC3F211457}">
      <text>
        <r>
          <rPr>
            <b/>
            <sz val="9"/>
            <color indexed="81"/>
            <rFont val="Tahoma"/>
            <family val="2"/>
          </rPr>
          <t>Adolfo Cordero:</t>
        </r>
        <r>
          <rPr>
            <sz val="9"/>
            <color indexed="81"/>
            <rFont val="Tahoma"/>
            <family val="2"/>
          </rPr>
          <t xml:space="preserve">
senegalensis
</t>
        </r>
      </text>
    </comment>
    <comment ref="U448" authorId="0" shapeId="0" xr:uid="{E6DE8D27-1882-4998-8DE9-69CD384EC53E}">
      <text>
        <r>
          <rPr>
            <b/>
            <sz val="9"/>
            <color indexed="81"/>
            <rFont val="Tahoma"/>
            <charset val="1"/>
          </rPr>
          <t>Adolfo Cordero:</t>
        </r>
        <r>
          <rPr>
            <sz val="9"/>
            <color indexed="81"/>
            <rFont val="Tahoma"/>
            <charset val="1"/>
          </rPr>
          <t xml:space="preserve">
Distance to Borneo</t>
        </r>
      </text>
    </comment>
    <comment ref="D449" authorId="0" shapeId="0" xr:uid="{3E9F5E1D-56C5-4515-83B2-7B672DA911AA}">
      <text>
        <r>
          <rPr>
            <b/>
            <sz val="9"/>
            <color indexed="81"/>
            <rFont val="Tahoma"/>
            <charset val="1"/>
          </rPr>
          <t>Adolfo Cordero:</t>
        </r>
        <r>
          <rPr>
            <sz val="9"/>
            <color indexed="81"/>
            <rFont val="Tahoma"/>
            <charset val="1"/>
          </rPr>
          <t xml:space="preserve">
saharensis
senegalensis</t>
        </r>
      </text>
    </comment>
    <comment ref="D451" authorId="0" shapeId="0" xr:uid="{405BCBA4-68A9-4585-A547-77E832688BFA}">
      <text>
        <r>
          <rPr>
            <b/>
            <sz val="9"/>
            <color indexed="81"/>
            <rFont val="Tahoma"/>
            <charset val="1"/>
          </rPr>
          <t>Adolfo Cordero:</t>
        </r>
        <r>
          <rPr>
            <sz val="9"/>
            <color indexed="81"/>
            <rFont val="Tahoma"/>
            <charset val="1"/>
          </rPr>
          <t xml:space="preserve">
hastata
pumilio
</t>
        </r>
      </text>
    </comment>
    <comment ref="D453" authorId="1" shapeId="0" xr:uid="{1E135874-EEFD-410D-A1CD-299BE4651FDF}">
      <text>
        <r>
          <rPr>
            <b/>
            <sz val="9"/>
            <color indexed="81"/>
            <rFont val="Tahoma"/>
            <family val="2"/>
          </rPr>
          <t>Macromia:</t>
        </r>
        <r>
          <rPr>
            <sz val="9"/>
            <color indexed="81"/>
            <rFont val="Tahoma"/>
            <family val="2"/>
          </rPr>
          <t xml:space="preserve">
aurora
senegalensis
rufostigma cf</t>
        </r>
      </text>
    </comment>
    <comment ref="U454" authorId="0" shapeId="0" xr:uid="{4828C1D3-E47B-49C0-B526-E56CED5F5235}">
      <text>
        <r>
          <rPr>
            <b/>
            <sz val="9"/>
            <color indexed="81"/>
            <rFont val="Tahoma"/>
            <charset val="1"/>
          </rPr>
          <t>Adolfo Cordero:</t>
        </r>
        <r>
          <rPr>
            <sz val="9"/>
            <color indexed="81"/>
            <rFont val="Tahoma"/>
            <charset val="1"/>
          </rPr>
          <t xml:space="preserve">
Distance to Luzon</t>
        </r>
      </text>
    </comment>
    <comment ref="D455" authorId="0" shapeId="0" xr:uid="{689BC2A6-42DC-4193-AF9D-804F096A63C5}">
      <text>
        <r>
          <rPr>
            <b/>
            <sz val="9"/>
            <color indexed="81"/>
            <rFont val="Tahoma"/>
            <family val="2"/>
          </rPr>
          <t>Adolfo Cordero:</t>
        </r>
        <r>
          <rPr>
            <sz val="9"/>
            <color indexed="81"/>
            <rFont val="Tahoma"/>
            <family val="2"/>
          </rPr>
          <t xml:space="preserve">
aurora
heterosticta
senegalensis</t>
        </r>
      </text>
    </comment>
    <comment ref="U455" authorId="0" shapeId="0" xr:uid="{0AFA8CAF-29CD-4AA9-8E95-B4113CBC21A7}">
      <text>
        <r>
          <rPr>
            <b/>
            <sz val="9"/>
            <color indexed="81"/>
            <rFont val="Tahoma"/>
            <family val="2"/>
          </rPr>
          <t>Adolfo Cordero:</t>
        </r>
        <r>
          <rPr>
            <sz val="9"/>
            <color indexed="81"/>
            <rFont val="Tahoma"/>
            <family val="2"/>
          </rPr>
          <t xml:space="preserve">
Distance to Sulawesi</t>
        </r>
      </text>
    </comment>
    <comment ref="D456" authorId="0" shapeId="0" xr:uid="{7D9877B5-AA48-41D5-A127-061E3B044245}">
      <text>
        <r>
          <rPr>
            <b/>
            <sz val="9"/>
            <color indexed="81"/>
            <rFont val="Tahoma"/>
            <family val="2"/>
          </rPr>
          <t>Adolfo Cordero:</t>
        </r>
        <r>
          <rPr>
            <sz val="9"/>
            <color indexed="81"/>
            <rFont val="Tahoma"/>
            <family val="2"/>
          </rPr>
          <t xml:space="preserve">
ramburii</t>
        </r>
      </text>
    </comment>
    <comment ref="D457" authorId="0" shapeId="0" xr:uid="{A9EDA7D1-EC16-42AE-B3B6-095EF86D0CD9}">
      <text>
        <r>
          <rPr>
            <b/>
            <sz val="9"/>
            <color indexed="81"/>
            <rFont val="Tahoma"/>
            <family val="2"/>
          </rPr>
          <t>Adolfo Cordero:</t>
        </r>
        <r>
          <rPr>
            <sz val="9"/>
            <color indexed="81"/>
            <rFont val="Tahoma"/>
            <family val="2"/>
          </rPr>
          <t xml:space="preserve">
senegalensis</t>
        </r>
      </text>
    </comment>
    <comment ref="U458" authorId="0" shapeId="0" xr:uid="{E284770E-D003-4E0B-9EF5-8FA43781F896}">
      <text>
        <r>
          <rPr>
            <b/>
            <sz val="9"/>
            <color indexed="81"/>
            <rFont val="Tahoma"/>
            <family val="2"/>
          </rPr>
          <t>Adolfo Cordero:</t>
        </r>
        <r>
          <rPr>
            <sz val="9"/>
            <color indexed="81"/>
            <rFont val="Tahoma"/>
            <family val="2"/>
          </rPr>
          <t xml:space="preserve">
Distance to Fiji</t>
        </r>
      </text>
    </comment>
    <comment ref="D459" authorId="1" shapeId="0" xr:uid="{7103BC69-0D8C-4D07-AEE9-CE922FB2E728}">
      <text>
        <r>
          <rPr>
            <b/>
            <sz val="9"/>
            <color indexed="81"/>
            <rFont val="Tahoma"/>
            <family val="2"/>
          </rPr>
          <t>Macromia:</t>
        </r>
        <r>
          <rPr>
            <sz val="9"/>
            <color indexed="81"/>
            <rFont val="Tahoma"/>
            <family val="2"/>
          </rPr>
          <t xml:space="preserve">
aurora
heterosticta</t>
        </r>
      </text>
    </comment>
    <comment ref="U459" authorId="0" shapeId="0" xr:uid="{F5D3D89D-FB00-49B3-B17A-DD5CDEF8F430}">
      <text>
        <r>
          <rPr>
            <b/>
            <sz val="9"/>
            <color indexed="81"/>
            <rFont val="Tahoma"/>
            <family val="2"/>
          </rPr>
          <t>Adolfo Cordero:</t>
        </r>
        <r>
          <rPr>
            <sz val="9"/>
            <color indexed="81"/>
            <rFont val="Tahoma"/>
            <family val="2"/>
          </rPr>
          <t xml:space="preserve">
Distance to Fiji</t>
        </r>
      </text>
    </comment>
    <comment ref="D460" authorId="0" shapeId="0" xr:uid="{893F7714-AA91-455C-A974-E901C4EDD820}">
      <text>
        <r>
          <rPr>
            <b/>
            <sz val="9"/>
            <color indexed="81"/>
            <rFont val="Tahoma"/>
            <family val="2"/>
          </rPr>
          <t>Adolfo Cordero:</t>
        </r>
        <r>
          <rPr>
            <sz val="9"/>
            <color indexed="81"/>
            <rFont val="Tahoma"/>
            <family val="2"/>
          </rPr>
          <t xml:space="preserve">
capreolus
ramburii</t>
        </r>
      </text>
    </comment>
    <comment ref="G461" authorId="0" shapeId="0" xr:uid="{627C1662-5B04-4691-BCFF-1024422B4370}">
      <text>
        <r>
          <rPr>
            <b/>
            <sz val="9"/>
            <color indexed="81"/>
            <rFont val="Tahoma"/>
            <family val="2"/>
          </rPr>
          <t>Adolfo Cordero:</t>
        </r>
        <r>
          <rPr>
            <sz val="9"/>
            <color indexed="81"/>
            <rFont val="Tahoma"/>
            <family val="2"/>
          </rPr>
          <t xml:space="preserve">
Not identified</t>
        </r>
      </text>
    </comment>
    <comment ref="U461" authorId="0" shapeId="0" xr:uid="{01429185-F885-4848-A35B-7272EDB7C883}">
      <text>
        <r>
          <rPr>
            <b/>
            <sz val="9"/>
            <color indexed="81"/>
            <rFont val="Tahoma"/>
            <family val="2"/>
          </rPr>
          <t>Adolfo Cordero:</t>
        </r>
        <r>
          <rPr>
            <sz val="9"/>
            <color indexed="81"/>
            <rFont val="Tahoma"/>
            <family val="2"/>
          </rPr>
          <t xml:space="preserve">
Distance to South Africa</t>
        </r>
      </text>
    </comment>
    <comment ref="D462" authorId="0" shapeId="0" xr:uid="{607C2713-6B4F-4C73-9799-E0002AAB01F7}">
      <text>
        <r>
          <rPr>
            <b/>
            <sz val="9"/>
            <color indexed="81"/>
            <rFont val="Tahoma"/>
            <family val="2"/>
          </rPr>
          <t>Adolfo Cordero:</t>
        </r>
        <r>
          <rPr>
            <sz val="9"/>
            <color indexed="81"/>
            <rFont val="Tahoma"/>
            <family val="2"/>
          </rPr>
          <t xml:space="preserve">
capreolus
fluviatilis
ultima</t>
        </r>
      </text>
    </comment>
    <comment ref="D463" authorId="0" shapeId="0" xr:uid="{13E25676-8F55-42FF-8FE2-3CA0A419FA64}">
      <text>
        <r>
          <rPr>
            <b/>
            <sz val="9"/>
            <color indexed="81"/>
            <rFont val="Tahoma"/>
            <family val="2"/>
          </rPr>
          <t>Adolfo Cordero:</t>
        </r>
        <r>
          <rPr>
            <sz val="9"/>
            <color indexed="81"/>
            <rFont val="Tahoma"/>
            <family val="2"/>
          </rPr>
          <t xml:space="preserve">
pumilio
fountaineae
graellsii
saharensis</t>
        </r>
      </text>
    </comment>
    <comment ref="D464" authorId="0" shapeId="0" xr:uid="{D0E0DBD8-6000-4F94-BCE7-0964CF906E00}">
      <text>
        <r>
          <rPr>
            <b/>
            <sz val="9"/>
            <color indexed="81"/>
            <rFont val="Tahoma"/>
            <family val="2"/>
          </rPr>
          <t>Adolfo Cordero:</t>
        </r>
        <r>
          <rPr>
            <sz val="9"/>
            <color indexed="81"/>
            <rFont val="Tahoma"/>
            <family val="2"/>
          </rPr>
          <t xml:space="preserve">
elegans
fountaineae
intermedia
pumilio</t>
        </r>
      </text>
    </comment>
    <comment ref="D465" authorId="0" shapeId="0" xr:uid="{1EE1B3F5-65B5-45F5-8C8A-445B4EC906A0}">
      <text>
        <r>
          <rPr>
            <b/>
            <sz val="9"/>
            <color indexed="81"/>
            <rFont val="Tahoma"/>
            <family val="2"/>
          </rPr>
          <t>Adolfo Cordero:</t>
        </r>
        <r>
          <rPr>
            <sz val="9"/>
            <color indexed="81"/>
            <rFont val="Tahoma"/>
            <family val="2"/>
          </rPr>
          <t xml:space="preserve">
elegans
evansi
forcipata
fountaineae
intermedia
pumilio</t>
        </r>
      </text>
    </comment>
    <comment ref="D466" authorId="0" shapeId="0" xr:uid="{FED69C18-4928-45C3-B44D-5401E1D0390F}">
      <text>
        <r>
          <rPr>
            <b/>
            <sz val="9"/>
            <color indexed="81"/>
            <rFont val="Tahoma"/>
            <family val="2"/>
          </rPr>
          <t>Adolfo Cordero:</t>
        </r>
        <r>
          <rPr>
            <sz val="9"/>
            <color indexed="81"/>
            <rFont val="Tahoma"/>
            <family val="2"/>
          </rPr>
          <t xml:space="preserve">
ramburii</t>
        </r>
      </text>
    </comment>
    <comment ref="G466" authorId="0" shapeId="0" xr:uid="{38A4D2FF-E78F-4FCC-84A2-2DC7910EB81E}">
      <text>
        <r>
          <rPr>
            <b/>
            <sz val="9"/>
            <color indexed="81"/>
            <rFont val="Tahoma"/>
            <family val="2"/>
          </rPr>
          <t>Adolfo Cordero:</t>
        </r>
        <r>
          <rPr>
            <sz val="9"/>
            <color indexed="81"/>
            <rFont val="Tahoma"/>
            <family val="2"/>
          </rPr>
          <t xml:space="preserve">
Wikipedia: The islands have limited natural fresh water resources; private cisterns collect rainwater for drinking</t>
        </r>
      </text>
    </comment>
    <comment ref="U466" authorId="0" shapeId="0" xr:uid="{9AB00941-4EEE-49EA-A253-38AB2C0F047B}">
      <text>
        <r>
          <rPr>
            <b/>
            <sz val="9"/>
            <color indexed="81"/>
            <rFont val="Tahoma"/>
            <family val="2"/>
          </rPr>
          <t>Adolfo Cordero:</t>
        </r>
        <r>
          <rPr>
            <sz val="9"/>
            <color indexed="81"/>
            <rFont val="Tahoma"/>
            <family val="2"/>
          </rPr>
          <t xml:space="preserve">
Distance to Hispaniola</t>
        </r>
      </text>
    </comment>
    <comment ref="D467" authorId="0" shapeId="0" xr:uid="{C08486C2-21ED-4C7E-8729-D4BD135555E9}">
      <text>
        <r>
          <rPr>
            <b/>
            <sz val="9"/>
            <color indexed="81"/>
            <rFont val="Tahoma"/>
            <family val="2"/>
          </rPr>
          <t>Adolfo Cordero:</t>
        </r>
        <r>
          <rPr>
            <sz val="9"/>
            <color indexed="81"/>
            <rFont val="Tahoma"/>
            <family val="2"/>
          </rPr>
          <t xml:space="preserve">
aurora</t>
        </r>
      </text>
    </comment>
    <comment ref="U467" authorId="0" shapeId="0" xr:uid="{AF57D3D5-EB03-4A0F-ADB0-595FB76B89B1}">
      <text>
        <r>
          <rPr>
            <b/>
            <sz val="9"/>
            <color indexed="81"/>
            <rFont val="Tahoma"/>
            <family val="2"/>
          </rPr>
          <t>Adolfo Cordero:</t>
        </r>
        <r>
          <rPr>
            <sz val="9"/>
            <color indexed="81"/>
            <rFont val="Tahoma"/>
            <family val="2"/>
          </rPr>
          <t xml:space="preserve">
Distance to Fiji</t>
        </r>
      </text>
    </comment>
    <comment ref="D468" authorId="1" shapeId="0" xr:uid="{A16C4024-B2CE-440D-B627-F31AFDBE5D14}">
      <text>
        <r>
          <rPr>
            <b/>
            <sz val="9"/>
            <color indexed="81"/>
            <rFont val="Tahoma"/>
            <family val="2"/>
          </rPr>
          <t>Macromia:</t>
        </r>
        <r>
          <rPr>
            <sz val="9"/>
            <color indexed="81"/>
            <rFont val="Tahoma"/>
            <family val="2"/>
          </rPr>
          <t xml:space="preserve">
senegalensis</t>
        </r>
      </text>
    </comment>
    <comment ref="D469" authorId="0" shapeId="0" xr:uid="{9666CC24-89B9-4C9E-B844-43BDC6A47A7A}">
      <text>
        <r>
          <rPr>
            <b/>
            <sz val="9"/>
            <color indexed="81"/>
            <rFont val="Tahoma"/>
            <family val="2"/>
          </rPr>
          <t>Adolfo Cordero:</t>
        </r>
        <r>
          <rPr>
            <sz val="9"/>
            <color indexed="81"/>
            <rFont val="Tahoma"/>
            <family val="2"/>
          </rPr>
          <t xml:space="preserve">
elegans
pumilio
</t>
        </r>
      </text>
    </comment>
    <comment ref="D470" authorId="0" shapeId="0" xr:uid="{33314C47-6EC4-4971-9AA7-FDD328D03B24}">
      <text>
        <r>
          <rPr>
            <b/>
            <sz val="9"/>
            <color indexed="81"/>
            <rFont val="Tahoma"/>
            <family val="2"/>
          </rPr>
          <t>Adolfo Cordero:</t>
        </r>
        <r>
          <rPr>
            <sz val="9"/>
            <color indexed="81"/>
            <rFont val="Tahoma"/>
            <family val="2"/>
          </rPr>
          <t xml:space="preserve">
evansi
fountaineae
nursei
senegalensis</t>
        </r>
      </text>
    </comment>
    <comment ref="D471" authorId="0" shapeId="0" xr:uid="{E9C1559E-3E71-42A9-BAE5-8F4C6530225B}">
      <text>
        <r>
          <rPr>
            <b/>
            <sz val="9"/>
            <color indexed="81"/>
            <rFont val="Tahoma"/>
            <family val="2"/>
          </rPr>
          <t>Adolfo Cordero:</t>
        </r>
        <r>
          <rPr>
            <sz val="9"/>
            <color indexed="81"/>
            <rFont val="Tahoma"/>
            <family val="2"/>
          </rPr>
          <t xml:space="preserve">
aurora</t>
        </r>
      </text>
    </comment>
    <comment ref="U471" authorId="0" shapeId="0" xr:uid="{E4CEFED7-0C18-45F0-867A-3AFAACBC1BCA}">
      <text>
        <r>
          <rPr>
            <b/>
            <sz val="9"/>
            <color indexed="81"/>
            <rFont val="Tahoma"/>
            <family val="2"/>
          </rPr>
          <t>Adolfo Cordero:</t>
        </r>
        <r>
          <rPr>
            <sz val="9"/>
            <color indexed="81"/>
            <rFont val="Tahoma"/>
            <family val="2"/>
          </rPr>
          <t xml:space="preserve">
Distance to Japan</t>
        </r>
      </text>
    </comment>
    <comment ref="D472" authorId="0" shapeId="0" xr:uid="{27ECD4DB-2053-416A-AF3B-BA1E576B18E8}">
      <text>
        <r>
          <rPr>
            <b/>
            <sz val="9"/>
            <color indexed="81"/>
            <rFont val="Tahoma"/>
            <family val="2"/>
          </rPr>
          <t>Adolfo Cordero:</t>
        </r>
        <r>
          <rPr>
            <sz val="9"/>
            <color indexed="81"/>
            <rFont val="Tahoma"/>
            <family val="2"/>
          </rPr>
          <t xml:space="preserve">
aralensis
elegans
pumilio</t>
        </r>
      </text>
    </comment>
    <comment ref="R472" authorId="0" shapeId="0" xr:uid="{63D668AF-97FF-4BB0-9DF3-D50276F2C34B}">
      <text>
        <r>
          <rPr>
            <b/>
            <sz val="9"/>
            <color indexed="81"/>
            <rFont val="Tahoma"/>
            <family val="2"/>
          </rPr>
          <t>Adolfo Cordero:</t>
        </r>
        <r>
          <rPr>
            <sz val="9"/>
            <color indexed="81"/>
            <rFont val="Tahoma"/>
            <family val="2"/>
          </rPr>
          <t xml:space="preserve">
area calculated from map provided by Oleg Kosterin</t>
        </r>
      </text>
    </comment>
    <comment ref="D473" authorId="0" shapeId="0" xr:uid="{4DE4E69A-DF42-417B-888E-D9D1C0B1CC40}">
      <text>
        <r>
          <rPr>
            <b/>
            <sz val="9"/>
            <color indexed="81"/>
            <rFont val="Tahoma"/>
            <family val="2"/>
          </rPr>
          <t>Adolfo Cordero:</t>
        </r>
        <r>
          <rPr>
            <sz val="9"/>
            <color indexed="81"/>
            <rFont val="Tahoma"/>
            <family val="2"/>
          </rPr>
          <t xml:space="preserve">
fluviatilis</t>
        </r>
      </text>
    </comment>
    <comment ref="Y473" authorId="0" shapeId="0" xr:uid="{8AD9B80E-A930-4100-AFCC-2338C6180C03}">
      <text>
        <r>
          <rPr>
            <b/>
            <sz val="9"/>
            <color indexed="81"/>
            <rFont val="Tahoma"/>
            <family val="2"/>
          </rPr>
          <t>Adolfo Cordero:</t>
        </r>
        <r>
          <rPr>
            <sz val="9"/>
            <color indexed="81"/>
            <rFont val="Tahoma"/>
            <family val="2"/>
          </rPr>
          <t xml:space="preserve">
not included in Sandall et al (2022)</t>
        </r>
      </text>
    </comment>
    <comment ref="D475" authorId="0" shapeId="0" xr:uid="{4908065C-D80B-4A35-950A-E5932356C759}">
      <text>
        <r>
          <rPr>
            <b/>
            <sz val="9"/>
            <color indexed="81"/>
            <rFont val="Tahoma"/>
            <family val="2"/>
          </rPr>
          <t>Adolfo Cordero:</t>
        </r>
        <r>
          <rPr>
            <sz val="9"/>
            <color indexed="81"/>
            <rFont val="Tahoma"/>
            <family val="2"/>
          </rPr>
          <t xml:space="preserve">
aralensis
elegans
evansi
forcipata
fountaineae
pumilio</t>
        </r>
      </text>
    </comment>
    <comment ref="U476" authorId="0" shapeId="0" xr:uid="{D6DB9739-3CF8-4A2D-AF75-8256F1189806}">
      <text>
        <r>
          <rPr>
            <b/>
            <sz val="9"/>
            <color indexed="81"/>
            <rFont val="Tahoma"/>
            <family val="2"/>
          </rPr>
          <t>Adolfo Cordero:</t>
        </r>
        <r>
          <rPr>
            <sz val="9"/>
            <color indexed="81"/>
            <rFont val="Tahoma"/>
            <family val="2"/>
          </rPr>
          <t xml:space="preserve">
Distance to New Caledonia</t>
        </r>
      </text>
    </comment>
    <comment ref="D477" authorId="0" shapeId="0" xr:uid="{521944E7-C265-4FA2-BEBE-45FA6AD28032}">
      <text>
        <r>
          <rPr>
            <b/>
            <sz val="9"/>
            <color indexed="81"/>
            <rFont val="Tahoma"/>
            <family val="2"/>
          </rPr>
          <t>Adolfo Cordero:</t>
        </r>
        <r>
          <rPr>
            <sz val="9"/>
            <color indexed="81"/>
            <rFont val="Tahoma"/>
            <family val="2"/>
          </rPr>
          <t xml:space="preserve">
aurora
heterosticta</t>
        </r>
      </text>
    </comment>
    <comment ref="U477" authorId="0" shapeId="0" xr:uid="{ED12FE0A-350F-477D-AC01-A9DA49858D8C}">
      <text>
        <r>
          <rPr>
            <b/>
            <sz val="9"/>
            <color indexed="81"/>
            <rFont val="Tahoma"/>
            <family val="2"/>
          </rPr>
          <t>Adolfo Cordero:</t>
        </r>
        <r>
          <rPr>
            <sz val="9"/>
            <color indexed="81"/>
            <rFont val="Tahoma"/>
            <family val="2"/>
          </rPr>
          <t xml:space="preserve">
Distance to New Caledonia</t>
        </r>
      </text>
    </comment>
    <comment ref="D478" authorId="0" shapeId="0" xr:uid="{66E4C090-558B-4BB9-9F25-62FE4231F961}">
      <text>
        <r>
          <rPr>
            <b/>
            <sz val="9"/>
            <color indexed="81"/>
            <rFont val="Tahoma"/>
            <family val="2"/>
          </rPr>
          <t>Adolfo Cordero:</t>
        </r>
        <r>
          <rPr>
            <sz val="9"/>
            <color indexed="81"/>
            <rFont val="Tahoma"/>
            <family val="2"/>
          </rPr>
          <t xml:space="preserve">
capreolus
hastata
ramburii</t>
        </r>
      </text>
    </comment>
    <comment ref="D480" authorId="1" shapeId="0" xr:uid="{28519EDD-7FB7-4A58-A35B-30D89D7C021A}">
      <text>
        <r>
          <rPr>
            <b/>
            <sz val="9"/>
            <color indexed="81"/>
            <rFont val="Tahoma"/>
            <family val="2"/>
          </rPr>
          <t>Macromia:</t>
        </r>
        <r>
          <rPr>
            <sz val="9"/>
            <color indexed="81"/>
            <rFont val="Tahoma"/>
            <family val="2"/>
          </rPr>
          <t xml:space="preserve">
aurora
heterosticta</t>
        </r>
      </text>
    </comment>
    <comment ref="D481" authorId="0" shapeId="0" xr:uid="{D2D4F803-5116-41EB-B2AE-10C7E8639243}">
      <text>
        <r>
          <rPr>
            <b/>
            <sz val="9"/>
            <color indexed="81"/>
            <rFont val="Tahoma"/>
            <family val="2"/>
          </rPr>
          <t>Adolfo Cordero:</t>
        </r>
        <r>
          <rPr>
            <sz val="9"/>
            <color indexed="81"/>
            <rFont val="Tahoma"/>
            <family val="2"/>
          </rPr>
          <t xml:space="preserve">
aurora
rufostigma
senegalensis</t>
        </r>
      </text>
    </comment>
    <comment ref="D482" authorId="0" shapeId="0" xr:uid="{AEC1E483-75FB-4DFE-AC61-10E6C358C8C8}">
      <text>
        <r>
          <rPr>
            <b/>
            <sz val="9"/>
            <color indexed="81"/>
            <rFont val="Tahoma"/>
            <family val="2"/>
          </rPr>
          <t>Adolfo Cordero:</t>
        </r>
        <r>
          <rPr>
            <sz val="9"/>
            <color indexed="81"/>
            <rFont val="Tahoma"/>
            <family val="2"/>
          </rPr>
          <t xml:space="preserve">
ramburii</t>
        </r>
      </text>
    </comment>
    <comment ref="D484" authorId="0" shapeId="0" xr:uid="{0BB3C901-4918-442C-B218-F33A750034DC}">
      <text>
        <r>
          <rPr>
            <b/>
            <sz val="9"/>
            <color indexed="81"/>
            <rFont val="Tahoma"/>
            <family val="2"/>
          </rPr>
          <t>Adolfo Cordero:</t>
        </r>
        <r>
          <rPr>
            <sz val="9"/>
            <color indexed="81"/>
            <rFont val="Tahoma"/>
            <family val="2"/>
          </rPr>
          <t xml:space="preserve">
aurora
heterosticta</t>
        </r>
      </text>
    </comment>
    <comment ref="U484" authorId="0" shapeId="0" xr:uid="{1D8BE4C8-0C27-43D0-A56F-CD40B52C38EB}">
      <text>
        <r>
          <rPr>
            <b/>
            <sz val="9"/>
            <color indexed="81"/>
            <rFont val="Tahoma"/>
            <family val="2"/>
          </rPr>
          <t>Adolfo Cordero:</t>
        </r>
        <r>
          <rPr>
            <sz val="9"/>
            <color indexed="81"/>
            <rFont val="Tahoma"/>
            <family val="2"/>
          </rPr>
          <t xml:space="preserve">
Distance to New Caledonia</t>
        </r>
      </text>
    </comment>
    <comment ref="D485" authorId="1" shapeId="0" xr:uid="{BCC6AE99-08D7-4EBC-B7FA-84CABA7DFF74}">
      <text>
        <r>
          <rPr>
            <b/>
            <sz val="9"/>
            <color indexed="81"/>
            <rFont val="Tahoma"/>
            <family val="2"/>
          </rPr>
          <t>Macromia:</t>
        </r>
        <r>
          <rPr>
            <sz val="9"/>
            <color indexed="81"/>
            <rFont val="Tahoma"/>
            <family val="2"/>
          </rPr>
          <t xml:space="preserve">
aurora</t>
        </r>
      </text>
    </comment>
    <comment ref="U485" authorId="0" shapeId="0" xr:uid="{D3EBBDD6-F2B8-40B1-BDCD-5E6B5135FAC1}">
      <text>
        <r>
          <rPr>
            <b/>
            <sz val="9"/>
            <color indexed="81"/>
            <rFont val="Tahoma"/>
            <family val="2"/>
          </rPr>
          <t>Adolfo Cordero:</t>
        </r>
        <r>
          <rPr>
            <sz val="9"/>
            <color indexed="81"/>
            <rFont val="Tahoma"/>
            <family val="2"/>
          </rPr>
          <t xml:space="preserve">
Distance to Fiji</t>
        </r>
      </text>
    </comment>
    <comment ref="D487" authorId="0" shapeId="0" xr:uid="{30236437-C12C-4D38-AAA1-217C29B37369}">
      <text>
        <r>
          <rPr>
            <b/>
            <sz val="9"/>
            <color indexed="81"/>
            <rFont val="Tahoma"/>
            <family val="2"/>
          </rPr>
          <t>Adolfo Cordero:</t>
        </r>
        <r>
          <rPr>
            <sz val="9"/>
            <color indexed="81"/>
            <rFont val="Tahoma"/>
            <family val="2"/>
          </rPr>
          <t xml:space="preserve">
nursei
rubilio
rufostigma
senegalensis</t>
        </r>
      </text>
    </comment>
    <comment ref="F487" authorId="0" shapeId="0" xr:uid="{F5A203C7-FD22-4A89-87F9-08851F1928C7}">
      <text>
        <r>
          <rPr>
            <b/>
            <sz val="9"/>
            <color indexed="81"/>
            <rFont val="Tahoma"/>
            <family val="2"/>
          </rPr>
          <t>Adolfo Cordero:</t>
        </r>
        <r>
          <rPr>
            <sz val="9"/>
            <color indexed="81"/>
            <rFont val="Tahoma"/>
            <family val="2"/>
          </rPr>
          <t xml:space="preserve">
excludes Epiophlebia</t>
        </r>
      </text>
    </comment>
    <comment ref="D488" authorId="0" shapeId="0" xr:uid="{0E2F68C4-DC6C-4A3B-91EB-63372C6A0B33}">
      <text>
        <r>
          <rPr>
            <b/>
            <sz val="9"/>
            <color indexed="81"/>
            <rFont val="Tahoma"/>
            <family val="2"/>
          </rPr>
          <t>Adolfo Cordero:</t>
        </r>
        <r>
          <rPr>
            <sz val="9"/>
            <color indexed="81"/>
            <rFont val="Tahoma"/>
            <family val="2"/>
          </rPr>
          <t xml:space="preserve">
elegans
pumilio</t>
        </r>
      </text>
    </comment>
    <comment ref="R488" authorId="0" shapeId="0" xr:uid="{FE73E9CB-DDF7-4D8E-9DEC-F099A520EFEC}">
      <text>
        <r>
          <rPr>
            <b/>
            <sz val="9"/>
            <color indexed="81"/>
            <rFont val="Tahoma"/>
            <family val="2"/>
          </rPr>
          <t>Adolfo Cordero:</t>
        </r>
        <r>
          <rPr>
            <sz val="9"/>
            <color indexed="81"/>
            <rFont val="Tahoma"/>
            <family val="2"/>
          </rPr>
          <t xml:space="preserve">
area calculated from map provided by Oleg Kosterin</t>
        </r>
      </text>
    </comment>
    <comment ref="D490" authorId="1" shapeId="0" xr:uid="{EE656AB0-DA9B-4794-B571-9F82DE42C322}">
      <text>
        <r>
          <rPr>
            <b/>
            <sz val="9"/>
            <color indexed="81"/>
            <rFont val="Tahoma"/>
            <family val="2"/>
          </rPr>
          <t>Macromia:</t>
        </r>
        <r>
          <rPr>
            <sz val="9"/>
            <color indexed="81"/>
            <rFont val="Tahoma"/>
            <family val="2"/>
          </rPr>
          <t xml:space="preserve">
aurora
heterosticta
pruinescens</t>
        </r>
      </text>
    </comment>
    <comment ref="D491" authorId="0" shapeId="0" xr:uid="{37F6FFF8-A8AE-451E-990D-3C854988BFE2}">
      <text>
        <r>
          <rPr>
            <b/>
            <sz val="9"/>
            <color indexed="81"/>
            <rFont val="Tahoma"/>
            <family val="2"/>
          </rPr>
          <t>Adolfo Cordero:</t>
        </r>
        <r>
          <rPr>
            <sz val="9"/>
            <color indexed="81"/>
            <rFont val="Tahoma"/>
            <family val="2"/>
          </rPr>
          <t xml:space="preserve">
fountaineae
saharensis
senegalensis</t>
        </r>
      </text>
    </comment>
    <comment ref="D494" authorId="0" shapeId="0" xr:uid="{67877873-AD39-4E02-A700-8A37669121EB}">
      <text>
        <r>
          <rPr>
            <b/>
            <sz val="9"/>
            <color indexed="81"/>
            <rFont val="Tahoma"/>
            <family val="2"/>
          </rPr>
          <t>Adolfo Cordero:</t>
        </r>
        <r>
          <rPr>
            <sz val="9"/>
            <color indexed="81"/>
            <rFont val="Tahoma"/>
            <family val="2"/>
          </rPr>
          <t xml:space="preserve">
aurora</t>
        </r>
      </text>
    </comment>
    <comment ref="U494" authorId="0" shapeId="0" xr:uid="{09340164-4BC2-4A33-8EDA-9D27329493F6}">
      <text>
        <r>
          <rPr>
            <b/>
            <sz val="9"/>
            <color indexed="81"/>
            <rFont val="Tahoma"/>
            <family val="2"/>
          </rPr>
          <t>Adolfo Cordero:</t>
        </r>
        <r>
          <rPr>
            <sz val="9"/>
            <color indexed="81"/>
            <rFont val="Tahoma"/>
            <family val="2"/>
          </rPr>
          <t xml:space="preserve">
Distance to Papua</t>
        </r>
      </text>
    </comment>
    <comment ref="D495" authorId="0" shapeId="0" xr:uid="{5F2565E2-289F-4B97-86D5-4C6A18DA3032}">
      <text>
        <r>
          <rPr>
            <b/>
            <sz val="9"/>
            <color indexed="81"/>
            <rFont val="Tahoma"/>
            <family val="2"/>
          </rPr>
          <t>Adolfo Cordero:</t>
        </r>
        <r>
          <rPr>
            <sz val="9"/>
            <color indexed="81"/>
            <rFont val="Tahoma"/>
            <family val="2"/>
          </rPr>
          <t xml:space="preserve">
evansi
senegalensis</t>
        </r>
      </text>
    </comment>
    <comment ref="D497" authorId="1" shapeId="0" xr:uid="{5D57A1EE-EC7B-4D51-BD17-5E9F61BFEB36}">
      <text>
        <r>
          <rPr>
            <b/>
            <sz val="9"/>
            <color indexed="81"/>
            <rFont val="Tahoma"/>
            <family val="2"/>
          </rPr>
          <t>Macromia:</t>
        </r>
        <r>
          <rPr>
            <sz val="9"/>
            <color indexed="81"/>
            <rFont val="Tahoma"/>
            <family val="2"/>
          </rPr>
          <t xml:space="preserve">
capreolus
fluviatilis
ultima</t>
        </r>
      </text>
    </comment>
    <comment ref="V497" authorId="0" shapeId="0" xr:uid="{F4B8034A-26FD-4C01-9FF5-2CD86B9DB798}">
      <text>
        <r>
          <rPr>
            <b/>
            <sz val="9"/>
            <color indexed="81"/>
            <rFont val="Tahoma"/>
            <family val="2"/>
          </rPr>
          <t>Adolfo Cordero:</t>
        </r>
        <r>
          <rPr>
            <sz val="9"/>
            <color indexed="81"/>
            <rFont val="Tahoma"/>
            <family val="2"/>
          </rPr>
          <t xml:space="preserve">
Calilegua Nat Park</t>
        </r>
      </text>
    </comment>
    <comment ref="D498" authorId="1" shapeId="0" xr:uid="{728AAA44-2CCF-41FE-9F90-0156E2A76968}">
      <text>
        <r>
          <rPr>
            <b/>
            <sz val="9"/>
            <color indexed="81"/>
            <rFont val="Tahoma"/>
            <family val="2"/>
          </rPr>
          <t>Macromia:</t>
        </r>
        <r>
          <rPr>
            <sz val="9"/>
            <color indexed="81"/>
            <rFont val="Tahoma"/>
            <family val="2"/>
          </rPr>
          <t xml:space="preserve">
senegalensis</t>
        </r>
      </text>
    </comment>
    <comment ref="D499" authorId="1" shapeId="0" xr:uid="{9E653477-92EA-461E-83AD-2AF5202C2D54}">
      <text>
        <r>
          <rPr>
            <b/>
            <sz val="9"/>
            <color indexed="81"/>
            <rFont val="Tahoma"/>
            <family val="2"/>
          </rPr>
          <t>Macromia:</t>
        </r>
        <r>
          <rPr>
            <sz val="9"/>
            <color indexed="81"/>
            <rFont val="Tahoma"/>
            <family val="2"/>
          </rPr>
          <t xml:space="preserve">
senegalensis</t>
        </r>
      </text>
    </comment>
    <comment ref="D505" authorId="0" shapeId="0" xr:uid="{85C37F64-EB1E-4279-8CDF-E2138E1CC0BD}">
      <text>
        <r>
          <rPr>
            <b/>
            <sz val="9"/>
            <color indexed="81"/>
            <rFont val="Tahoma"/>
            <family val="2"/>
          </rPr>
          <t>Adolfo Cordero:</t>
        </r>
        <r>
          <rPr>
            <sz val="9"/>
            <color indexed="81"/>
            <rFont val="Tahoma"/>
            <family val="2"/>
          </rPr>
          <t xml:space="preserve">
chromostigma</t>
        </r>
      </text>
    </comment>
    <comment ref="D506" authorId="0" shapeId="0" xr:uid="{E6A8E385-C2D0-4C54-8381-4C1472F8B365}">
      <text>
        <r>
          <rPr>
            <b/>
            <sz val="9"/>
            <color indexed="81"/>
            <rFont val="Tahoma"/>
            <family val="2"/>
          </rPr>
          <t>Adolfo Cordero:</t>
        </r>
        <r>
          <rPr>
            <sz val="9"/>
            <color indexed="81"/>
            <rFont val="Tahoma"/>
            <family val="2"/>
          </rPr>
          <t xml:space="preserve">
capreolus
hastata
ramburii</t>
        </r>
      </text>
    </comment>
    <comment ref="D508" authorId="0" shapeId="0" xr:uid="{9C3918A8-14B1-44A5-853D-0E0808498CEC}">
      <text>
        <r>
          <rPr>
            <b/>
            <sz val="9"/>
            <color indexed="81"/>
            <rFont val="Tahoma"/>
            <family val="2"/>
          </rPr>
          <t>Adolfo Cordero:</t>
        </r>
        <r>
          <rPr>
            <sz val="9"/>
            <color indexed="81"/>
            <rFont val="Tahoma"/>
            <family val="2"/>
          </rPr>
          <t xml:space="preserve">
aurora
heterosticta
pruinescens
</t>
        </r>
      </text>
    </comment>
    <comment ref="D509" authorId="0" shapeId="0" xr:uid="{29D5508F-D0B8-4E82-B21D-7F1390BCF117}">
      <text>
        <r>
          <rPr>
            <b/>
            <sz val="9"/>
            <color indexed="81"/>
            <rFont val="Tahoma"/>
            <family val="2"/>
          </rPr>
          <t>Adolfo Cordero:</t>
        </r>
        <r>
          <rPr>
            <sz val="9"/>
            <color indexed="81"/>
            <rFont val="Tahoma"/>
            <family val="2"/>
          </rPr>
          <t xml:space="preserve">
hastata
pumilio</t>
        </r>
      </text>
    </comment>
    <comment ref="D510" authorId="0" shapeId="0" xr:uid="{CE1CEC29-72D1-49FB-9D61-7681261375AB}">
      <text>
        <r>
          <rPr>
            <b/>
            <sz val="9"/>
            <color indexed="81"/>
            <rFont val="Tahoma"/>
            <family val="2"/>
          </rPr>
          <t>Adolfo Cordero:</t>
        </r>
        <r>
          <rPr>
            <sz val="9"/>
            <color indexed="81"/>
            <rFont val="Tahoma"/>
            <family val="2"/>
          </rPr>
          <t xml:space="preserve">
elegans
pumilio (occasional)</t>
        </r>
      </text>
    </comment>
    <comment ref="D511" authorId="0" shapeId="0" xr:uid="{5C8A9274-E5B6-460D-A767-2BB1B5EC49DB}">
      <text>
        <r>
          <rPr>
            <b/>
            <sz val="9"/>
            <color indexed="81"/>
            <rFont val="Tahoma"/>
            <family val="2"/>
          </rPr>
          <t>Adolfo Cordero:</t>
        </r>
        <r>
          <rPr>
            <sz val="9"/>
            <color indexed="81"/>
            <rFont val="Tahoma"/>
            <family val="2"/>
          </rPr>
          <t xml:space="preserve">
capreolus
fluviatilis
ramburii</t>
        </r>
      </text>
    </comment>
    <comment ref="D512" authorId="0" shapeId="0" xr:uid="{E16E60CA-7669-45E4-A789-C0891D4EF716}">
      <text>
        <r>
          <rPr>
            <b/>
            <sz val="9"/>
            <color indexed="81"/>
            <rFont val="Tahoma"/>
            <family val="2"/>
          </rPr>
          <t>Adolfo Cordero:</t>
        </r>
        <r>
          <rPr>
            <sz val="9"/>
            <color indexed="81"/>
            <rFont val="Tahoma"/>
            <family val="2"/>
          </rPr>
          <t xml:space="preserve">
hastata
posita
cervula
damula
erratica
kellicotti
perparva
verticalis</t>
        </r>
      </text>
    </comment>
    <comment ref="D513" authorId="0" shapeId="0" xr:uid="{A65840F4-F236-49FD-8235-FE633E2A0B0A}">
      <text>
        <r>
          <rPr>
            <b/>
            <sz val="9"/>
            <color indexed="81"/>
            <rFont val="Tahoma"/>
            <family val="2"/>
          </rPr>
          <t>Adolfo Cordero:</t>
        </r>
        <r>
          <rPr>
            <sz val="9"/>
            <color indexed="81"/>
            <rFont val="Tahoma"/>
            <family val="2"/>
          </rPr>
          <t xml:space="preserve">
saharensis
senegalensis</t>
        </r>
      </text>
    </comment>
    <comment ref="D514" authorId="0" shapeId="0" xr:uid="{AA9CBC41-3CA5-460B-B8A5-62D5388195B4}">
      <text>
        <r>
          <rPr>
            <b/>
            <sz val="9"/>
            <color indexed="81"/>
            <rFont val="Tahoma"/>
            <family val="2"/>
          </rPr>
          <t>Adolfo Cordero:</t>
        </r>
        <r>
          <rPr>
            <sz val="9"/>
            <color indexed="81"/>
            <rFont val="Tahoma"/>
            <family val="2"/>
          </rPr>
          <t xml:space="preserve">
asiatica
aurora
evansi
fountaineae
rufostigma
pumilio
senegalensis</t>
        </r>
      </text>
    </comment>
    <comment ref="D515" authorId="1" shapeId="0" xr:uid="{A72C20E5-1A6D-45CF-B544-F43B7EB04381}">
      <text>
        <r>
          <rPr>
            <b/>
            <sz val="9"/>
            <color indexed="81"/>
            <rFont val="Tahoma"/>
            <family val="2"/>
          </rPr>
          <t>Macromia:</t>
        </r>
        <r>
          <rPr>
            <sz val="9"/>
            <color indexed="81"/>
            <rFont val="Tahoma"/>
            <family val="2"/>
          </rPr>
          <t xml:space="preserve">
senegalensis</t>
        </r>
      </text>
    </comment>
    <comment ref="X515" authorId="0" shapeId="0" xr:uid="{298A614F-8190-4B68-8096-DEB159A2703A}">
      <text>
        <r>
          <rPr>
            <b/>
            <sz val="9"/>
            <color indexed="81"/>
            <rFont val="Tahoma"/>
            <family val="2"/>
          </rPr>
          <t>Adolfo Cordero:</t>
        </r>
        <r>
          <rPr>
            <sz val="9"/>
            <color indexed="81"/>
            <rFont val="Tahoma"/>
            <family val="2"/>
          </rPr>
          <t xml:space="preserve">
reference non included in Sandall et al (2022)</t>
        </r>
      </text>
    </comment>
    <comment ref="D516" authorId="0" shapeId="0" xr:uid="{DF79B748-F61D-4EF8-A340-F26529062076}">
      <text>
        <r>
          <rPr>
            <b/>
            <sz val="9"/>
            <color indexed="81"/>
            <rFont val="Tahoma"/>
            <family val="2"/>
          </rPr>
          <t>Adolfo Cordero:</t>
        </r>
        <r>
          <rPr>
            <sz val="9"/>
            <color indexed="81"/>
            <rFont val="Tahoma"/>
            <family val="2"/>
          </rPr>
          <t xml:space="preserve">
aurora
heterosticta</t>
        </r>
      </text>
    </comment>
    <comment ref="U516" authorId="0" shapeId="0" xr:uid="{FC67BE66-C461-4DCA-864A-4C025127042A}">
      <text>
        <r>
          <rPr>
            <b/>
            <sz val="9"/>
            <color indexed="81"/>
            <rFont val="Tahoma"/>
            <family val="2"/>
          </rPr>
          <t>Adolfo Cordero:</t>
        </r>
        <r>
          <rPr>
            <sz val="9"/>
            <color indexed="81"/>
            <rFont val="Tahoma"/>
            <family val="2"/>
          </rPr>
          <t xml:space="preserve">
Distance to New Caledonia</t>
        </r>
      </text>
    </comment>
    <comment ref="D517" authorId="0" shapeId="0" xr:uid="{6498F4FA-C0FB-4120-9C1E-B3ED31BBBB33}">
      <text>
        <r>
          <rPr>
            <b/>
            <sz val="9"/>
            <color indexed="81"/>
            <rFont val="Tahoma"/>
            <family val="2"/>
          </rPr>
          <t>Adolfo Cordero:</t>
        </r>
        <r>
          <rPr>
            <sz val="9"/>
            <color indexed="81"/>
            <rFont val="Tahoma"/>
            <family val="2"/>
          </rPr>
          <t xml:space="preserve">
hastata</t>
        </r>
      </text>
    </comment>
    <comment ref="F517" authorId="0" shapeId="0" xr:uid="{6B450FF9-7196-4344-8458-71718CCD1268}">
      <text>
        <r>
          <rPr>
            <b/>
            <sz val="9"/>
            <color indexed="81"/>
            <rFont val="Tahoma"/>
            <family val="2"/>
          </rPr>
          <t>Adolfo Cordero:</t>
        </r>
        <r>
          <rPr>
            <sz val="9"/>
            <color indexed="81"/>
            <rFont val="Tahoma"/>
            <family val="2"/>
          </rPr>
          <t xml:space="preserve">
Tramea cophysa excluded from the list</t>
        </r>
      </text>
    </comment>
    <comment ref="D518" authorId="0" shapeId="0" xr:uid="{ED644EFB-863B-4EAF-8EC3-339BB04777DC}">
      <text>
        <r>
          <rPr>
            <b/>
            <sz val="9"/>
            <color indexed="81"/>
            <rFont val="Tahoma"/>
            <family val="2"/>
          </rPr>
          <t>Adolfo Cordero:</t>
        </r>
        <r>
          <rPr>
            <sz val="9"/>
            <color indexed="81"/>
            <rFont val="Tahoma"/>
            <family val="2"/>
          </rPr>
          <t xml:space="preserve">
elegans
forcipata
inarmata
nursei
pumilio
rubilio
rufostigma
senegalensis</t>
        </r>
      </text>
    </comment>
    <comment ref="F518" authorId="0" shapeId="0" xr:uid="{2DB931E5-740A-44C7-9195-EF2C214FA8B3}">
      <text>
        <r>
          <rPr>
            <b/>
            <sz val="9"/>
            <color indexed="81"/>
            <rFont val="Tahoma"/>
            <family val="2"/>
          </rPr>
          <t>Adolfo Cordero:</t>
        </r>
        <r>
          <rPr>
            <sz val="9"/>
            <color indexed="81"/>
            <rFont val="Tahoma"/>
            <family val="2"/>
          </rPr>
          <t xml:space="preserve">
excludes Ephiophlebia</t>
        </r>
      </text>
    </comment>
    <comment ref="D519" authorId="0" shapeId="0" xr:uid="{584E9918-4756-4261-B3AC-A319DB56AA57}">
      <text>
        <r>
          <rPr>
            <b/>
            <sz val="9"/>
            <color indexed="81"/>
            <rFont val="Tahoma"/>
            <family val="2"/>
          </rPr>
          <t>Adolfo Cordero:</t>
        </r>
        <r>
          <rPr>
            <sz val="9"/>
            <color indexed="81"/>
            <rFont val="Tahoma"/>
            <family val="2"/>
          </rPr>
          <t xml:space="preserve">
ariel
armeniaca
aurora
foylei
isoetes
oreada
pruinescens
stueberi
xanthocyane
senegalensis</t>
        </r>
      </text>
    </comment>
    <comment ref="V520" authorId="0" shapeId="0" xr:uid="{7AED15C5-E484-4C1A-94EE-04B906627F38}">
      <text>
        <r>
          <rPr>
            <b/>
            <sz val="9"/>
            <color indexed="81"/>
            <rFont val="Tahoma"/>
            <family val="2"/>
          </rPr>
          <t>Adolfo Cordero:</t>
        </r>
        <r>
          <rPr>
            <sz val="9"/>
            <color indexed="81"/>
            <rFont val="Tahoma"/>
            <family val="2"/>
          </rPr>
          <t xml:space="preserve">
Dominica</t>
        </r>
      </text>
    </comment>
    <comment ref="A521" authorId="0" shapeId="0" xr:uid="{572D4334-8114-4774-B247-B76ACABD3BFF}">
      <text>
        <r>
          <rPr>
            <b/>
            <sz val="9"/>
            <color indexed="81"/>
            <rFont val="Tahoma"/>
            <family val="2"/>
          </rPr>
          <t>Adolfo Cordero:</t>
        </r>
        <r>
          <rPr>
            <sz val="9"/>
            <color indexed="81"/>
            <rFont val="Tahoma"/>
            <family val="2"/>
          </rPr>
          <t xml:space="preserve">
Included as separate archipegalos</t>
        </r>
      </text>
    </comment>
    <comment ref="D521" authorId="0" shapeId="0" xr:uid="{B319016C-7910-4545-8BE5-397A16C07297}">
      <text>
        <r>
          <rPr>
            <b/>
            <sz val="9"/>
            <color indexed="81"/>
            <rFont val="Tahoma"/>
            <family val="2"/>
          </rPr>
          <t>Adolfo Cordero:</t>
        </r>
        <r>
          <rPr>
            <sz val="9"/>
            <color indexed="81"/>
            <rFont val="Tahoma"/>
            <family val="2"/>
          </rPr>
          <t xml:space="preserve">
aurora
heterosticta
</t>
        </r>
      </text>
    </comment>
    <comment ref="A522" authorId="0" shapeId="0" xr:uid="{629A1889-D425-4CC8-B4BD-2CD91AFC40A6}">
      <text>
        <r>
          <rPr>
            <b/>
            <sz val="9"/>
            <color indexed="81"/>
            <rFont val="Tahoma"/>
            <family val="2"/>
          </rPr>
          <t>Adolfo Cordero:</t>
        </r>
        <r>
          <rPr>
            <sz val="9"/>
            <color indexed="81"/>
            <rFont val="Tahoma"/>
            <family val="2"/>
          </rPr>
          <t xml:space="preserve">
Included by islands</t>
        </r>
      </text>
    </comment>
    <comment ref="D522" authorId="1" shapeId="0" xr:uid="{47EBA17F-8649-4804-8EE5-61A6ED38C5FB}">
      <text>
        <r>
          <rPr>
            <b/>
            <sz val="9"/>
            <color indexed="81"/>
            <rFont val="Tahoma"/>
            <family val="2"/>
          </rPr>
          <t>Macromia:</t>
        </r>
        <r>
          <rPr>
            <sz val="9"/>
            <color indexed="81"/>
            <rFont val="Tahoma"/>
            <family val="2"/>
          </rPr>
          <t xml:space="preserve">
aurora
senegalensis
</t>
        </r>
      </text>
    </comment>
    <comment ref="D523" authorId="0" shapeId="0" xr:uid="{A3C0CB96-9728-4540-9EFD-1A9B94878BC9}">
      <text>
        <r>
          <rPr>
            <b/>
            <sz val="9"/>
            <color indexed="81"/>
            <rFont val="Tahoma"/>
            <family val="2"/>
          </rPr>
          <t>Adolfo Cordero:</t>
        </r>
        <r>
          <rPr>
            <sz val="9"/>
            <color indexed="81"/>
            <rFont val="Tahoma"/>
            <family val="2"/>
          </rPr>
          <t xml:space="preserve">
elegans
aralensis
asiatica
fountaineae
pumilio</t>
        </r>
      </text>
    </comment>
    <comment ref="D524" authorId="0" shapeId="0" xr:uid="{8E8F0D14-10BB-480F-BA3D-6F01C44E0CFA}">
      <text>
        <r>
          <rPr>
            <b/>
            <sz val="9"/>
            <color indexed="81"/>
            <rFont val="Tahoma"/>
            <family val="2"/>
          </rPr>
          <t>Adolfo Cordero:</t>
        </r>
        <r>
          <rPr>
            <sz val="9"/>
            <color indexed="81"/>
            <rFont val="Tahoma"/>
            <family val="2"/>
          </rPr>
          <t xml:space="preserve">
capreolus
ramburii</t>
        </r>
      </text>
    </comment>
    <comment ref="D525" authorId="0" shapeId="0" xr:uid="{D15E0ED5-6C17-4625-AF08-4B92DAC0F8F2}">
      <text>
        <r>
          <rPr>
            <b/>
            <sz val="9"/>
            <color indexed="81"/>
            <rFont val="Tahoma"/>
            <family val="2"/>
          </rPr>
          <t>Adolfo Cordero:</t>
        </r>
        <r>
          <rPr>
            <sz val="9"/>
            <color indexed="81"/>
            <rFont val="Tahoma"/>
            <family val="2"/>
          </rPr>
          <t xml:space="preserve">
Ischnura barberi 
Ischnura cervula 
Ischnura damula 
Ischnura demorsa 
Ischnura denticollis 
Ischnura erratica 
Ischnura gemina 
Ischnura hastata 
Ischnura kellicotti
Ischnura perparva 
Ischnura posita
Ischnura prognata 
Ischnura ramburii 
Ischnura verticalis 
</t>
        </r>
      </text>
    </comment>
    <comment ref="D530" authorId="0" shapeId="0" xr:uid="{5DF00432-3FB0-4B98-9282-191F0A325093}">
      <text>
        <r>
          <rPr>
            <b/>
            <sz val="9"/>
            <color indexed="81"/>
            <rFont val="Tahoma"/>
            <family val="2"/>
          </rPr>
          <t>Adolfo Cordero:</t>
        </r>
        <r>
          <rPr>
            <sz val="9"/>
            <color indexed="81"/>
            <rFont val="Tahoma"/>
            <family val="2"/>
          </rPr>
          <t xml:space="preserve">
senegalensis</t>
        </r>
      </text>
    </comment>
    <comment ref="U530" authorId="0" shapeId="0" xr:uid="{2F25C466-A529-4479-B657-6A62EBA8F968}">
      <text>
        <r>
          <rPr>
            <b/>
            <sz val="9"/>
            <color indexed="81"/>
            <rFont val="Tahoma"/>
            <charset val="1"/>
          </rPr>
          <t>Adolfo Cordero:</t>
        </r>
        <r>
          <rPr>
            <sz val="9"/>
            <color indexed="81"/>
            <rFont val="Tahoma"/>
            <charset val="1"/>
          </rPr>
          <t xml:space="preserve">
distance to Belitung island</t>
        </r>
      </text>
    </comment>
    <comment ref="U531" authorId="0" shapeId="0" xr:uid="{F3158B79-8D36-474A-8745-1E789E83F40E}">
      <text>
        <r>
          <rPr>
            <b/>
            <sz val="9"/>
            <color indexed="81"/>
            <rFont val="Tahoma"/>
            <charset val="1"/>
          </rPr>
          <t>Adolfo Cordero:</t>
        </r>
        <r>
          <rPr>
            <sz val="9"/>
            <color indexed="81"/>
            <rFont val="Tahoma"/>
            <charset val="1"/>
          </rPr>
          <t xml:space="preserve">
distance to Belitung island</t>
        </r>
      </text>
    </comment>
    <comment ref="D532" authorId="0" shapeId="0" xr:uid="{02D0BCC6-A448-47B1-8922-ABEC5BF70E46}">
      <text>
        <r>
          <rPr>
            <b/>
            <sz val="9"/>
            <color indexed="81"/>
            <rFont val="Tahoma"/>
            <family val="2"/>
          </rPr>
          <t>Adolfo Cordero:</t>
        </r>
        <r>
          <rPr>
            <sz val="9"/>
            <color indexed="81"/>
            <rFont val="Tahoma"/>
            <family val="2"/>
          </rPr>
          <t xml:space="preserve">
senegalensis</t>
        </r>
      </text>
    </comment>
    <comment ref="U532" authorId="0" shapeId="0" xr:uid="{C6AD34BD-69F4-4BA9-BCDF-EED87DFBA734}">
      <text>
        <r>
          <rPr>
            <b/>
            <sz val="9"/>
            <color indexed="81"/>
            <rFont val="Tahoma"/>
            <charset val="1"/>
          </rPr>
          <t>Adolfo Cordero:</t>
        </r>
        <r>
          <rPr>
            <sz val="9"/>
            <color indexed="81"/>
            <rFont val="Tahoma"/>
            <charset val="1"/>
          </rPr>
          <t xml:space="preserve">
Distance to Belitung island</t>
        </r>
      </text>
    </comment>
    <comment ref="U533" authorId="0" shapeId="0" xr:uid="{7607B75B-F70B-461F-8040-DD884AAA5594}">
      <text>
        <r>
          <rPr>
            <b/>
            <sz val="9"/>
            <color indexed="81"/>
            <rFont val="Tahoma"/>
            <charset val="1"/>
          </rPr>
          <t>Adolfo Cordero:</t>
        </r>
        <r>
          <rPr>
            <sz val="9"/>
            <color indexed="81"/>
            <rFont val="Tahoma"/>
            <charset val="1"/>
          </rPr>
          <t xml:space="preserve">
Distance to Belitung island</t>
        </r>
      </text>
    </comment>
    <comment ref="C534" authorId="0" shapeId="0" xr:uid="{7873AE97-2316-4B6A-AA07-EA0520C36278}">
      <text>
        <r>
          <rPr>
            <b/>
            <sz val="9"/>
            <color indexed="81"/>
            <rFont val="Tahoma"/>
            <family val="2"/>
          </rPr>
          <t>Adolfo Cordero:</t>
        </r>
        <r>
          <rPr>
            <sz val="9"/>
            <color indexed="81"/>
            <rFont val="Tahoma"/>
            <family val="2"/>
          </rPr>
          <t xml:space="preserve">
inland island</t>
        </r>
      </text>
    </comment>
    <comment ref="D534" authorId="0" shapeId="0" xr:uid="{DE316E6D-7A83-49BE-8709-02768F70167F}">
      <text>
        <r>
          <rPr>
            <b/>
            <sz val="9"/>
            <color indexed="81"/>
            <rFont val="Tahoma"/>
            <family val="2"/>
          </rPr>
          <t>Adolfo Cordero:</t>
        </r>
        <r>
          <rPr>
            <sz val="9"/>
            <color indexed="81"/>
            <rFont val="Tahoma"/>
            <family val="2"/>
          </rPr>
          <t xml:space="preserve">
rubilio</t>
        </r>
      </text>
    </comment>
    <comment ref="U535" authorId="0" shapeId="0" xr:uid="{9D0F4946-0A65-4295-8B7C-F49FD72E5D87}">
      <text>
        <r>
          <rPr>
            <b/>
            <sz val="9"/>
            <color indexed="81"/>
            <rFont val="Tahoma"/>
            <family val="2"/>
          </rPr>
          <t>Adolfo Cordero:</t>
        </r>
        <r>
          <rPr>
            <sz val="9"/>
            <color indexed="81"/>
            <rFont val="Tahoma"/>
            <family val="2"/>
          </rPr>
          <t xml:space="preserve">
Distance to Belitung island</t>
        </r>
      </text>
    </comment>
    <comment ref="C536" authorId="0" shapeId="0" xr:uid="{C8C42792-B4E8-4C93-A554-0F099E02E1EE}">
      <text>
        <r>
          <rPr>
            <b/>
            <sz val="9"/>
            <color indexed="81"/>
            <rFont val="Tahoma"/>
            <family val="2"/>
          </rPr>
          <t>Adolfo Cordero:</t>
        </r>
        <r>
          <rPr>
            <sz val="9"/>
            <color indexed="81"/>
            <rFont val="Tahoma"/>
            <family val="2"/>
          </rPr>
          <t xml:space="preserve">
connected to the continent by a sand dune</t>
        </r>
      </text>
    </comment>
    <comment ref="D536" authorId="0" shapeId="0" xr:uid="{E8F5F500-AFC2-49BA-8ADC-BA296B1B7863}">
      <text>
        <r>
          <rPr>
            <b/>
            <sz val="9"/>
            <color indexed="81"/>
            <rFont val="Tahoma"/>
            <family val="2"/>
          </rPr>
          <t>Adolfo Cordero:</t>
        </r>
        <r>
          <rPr>
            <sz val="9"/>
            <color indexed="81"/>
            <rFont val="Tahoma"/>
            <family val="2"/>
          </rPr>
          <t xml:space="preserve">
capreolus 
fluviatilis</t>
        </r>
      </text>
    </comment>
    <comment ref="D537" authorId="0" shapeId="0" xr:uid="{6EADB93F-5AA9-4C18-892B-5EF1CBD10437}">
      <text>
        <r>
          <rPr>
            <b/>
            <sz val="9"/>
            <color indexed="81"/>
            <rFont val="Tahoma"/>
            <family val="2"/>
          </rPr>
          <t>Adolfo Cordero:</t>
        </r>
        <r>
          <rPr>
            <sz val="9"/>
            <color indexed="81"/>
            <rFont val="Tahoma"/>
            <family val="2"/>
          </rPr>
          <t xml:space="preserve">
elegans</t>
        </r>
      </text>
    </comment>
    <comment ref="D538" authorId="0" shapeId="0" xr:uid="{ADAF33D2-8B02-4F56-B025-2227CB6806D7}">
      <text>
        <r>
          <rPr>
            <b/>
            <sz val="9"/>
            <color indexed="81"/>
            <rFont val="Tahoma"/>
            <family val="2"/>
          </rPr>
          <t>Adolfo Cordero:</t>
        </r>
        <r>
          <rPr>
            <sz val="9"/>
            <color indexed="81"/>
            <rFont val="Tahoma"/>
            <family val="2"/>
          </rPr>
          <t xml:space="preserve">
senegalensis</t>
        </r>
      </text>
    </comment>
    <comment ref="U538" authorId="0" shapeId="0" xr:uid="{091B56C9-6816-411C-A39A-27B1ADC630F2}">
      <text>
        <r>
          <rPr>
            <b/>
            <sz val="9"/>
            <color indexed="81"/>
            <rFont val="Tahoma"/>
            <family val="2"/>
          </rPr>
          <t>Adolfo Cordero:</t>
        </r>
        <r>
          <rPr>
            <sz val="9"/>
            <color indexed="81"/>
            <rFont val="Tahoma"/>
            <family val="2"/>
          </rPr>
          <t xml:space="preserve">
Distance from Belitung island</t>
        </r>
      </text>
    </comment>
    <comment ref="D539" authorId="0" shapeId="0" xr:uid="{0A129BB7-90E6-4983-AB54-01D0C470499F}">
      <text>
        <r>
          <rPr>
            <b/>
            <sz val="9"/>
            <color indexed="81"/>
            <rFont val="Tahoma"/>
            <family val="2"/>
          </rPr>
          <t>Adolfo Cordero:</t>
        </r>
        <r>
          <rPr>
            <sz val="9"/>
            <color indexed="81"/>
            <rFont val="Tahoma"/>
            <family val="2"/>
          </rPr>
          <t xml:space="preserve">
elegans
pumilio</t>
        </r>
      </text>
    </comment>
    <comment ref="R540" authorId="0" shapeId="0" xr:uid="{11AE3C5B-A56D-4A83-97A2-A6C42F248480}">
      <text>
        <r>
          <rPr>
            <b/>
            <sz val="9"/>
            <color indexed="81"/>
            <rFont val="Tahoma"/>
            <family val="2"/>
          </rPr>
          <t>Adolfo Cordero:</t>
        </r>
        <r>
          <rPr>
            <sz val="9"/>
            <color indexed="81"/>
            <rFont val="Tahoma"/>
            <family val="2"/>
          </rPr>
          <t xml:space="preserve">
area calculated from map provided by Oleg Kosterin.
Seems too large</t>
        </r>
      </text>
    </comment>
    <comment ref="A545" authorId="0" shapeId="0" xr:uid="{DB8382F5-2F1D-4E62-A3F4-B5E1A0A752DF}">
      <text>
        <r>
          <rPr>
            <b/>
            <sz val="9"/>
            <color indexed="81"/>
            <rFont val="Tahoma"/>
            <family val="2"/>
          </rPr>
          <t>Adolfo Cordero:</t>
        </r>
        <r>
          <rPr>
            <sz val="9"/>
            <color indexed="81"/>
            <rFont val="Tahoma"/>
            <family val="2"/>
          </rPr>
          <t xml:space="preserve">
From the reference:
A small collection of 12 specimens gathered by A. Buenafe in Cuyo, consists of 5 species.</t>
        </r>
      </text>
    </comment>
    <comment ref="A547" authorId="0" shapeId="0" xr:uid="{0C3AB08F-5AE9-474D-ADC8-6EA256D9C1DD}">
      <text>
        <r>
          <rPr>
            <b/>
            <sz val="9"/>
            <color indexed="81"/>
            <rFont val="Tahoma"/>
            <family val="2"/>
          </rPr>
          <t>Adolfo Cordero:</t>
        </r>
        <r>
          <rPr>
            <sz val="9"/>
            <color indexed="81"/>
            <rFont val="Tahoma"/>
            <family val="2"/>
          </rPr>
          <t xml:space="preserve">
Low sampling effort</t>
        </r>
      </text>
    </comment>
    <comment ref="D549" authorId="0" shapeId="0" xr:uid="{75C7670F-04F3-4F31-A8DE-A00189303173}">
      <text>
        <r>
          <rPr>
            <b/>
            <sz val="9"/>
            <color indexed="81"/>
            <rFont val="Tahoma"/>
            <family val="2"/>
          </rPr>
          <t>Adolfo Cordero:</t>
        </r>
        <r>
          <rPr>
            <sz val="9"/>
            <color indexed="81"/>
            <rFont val="Tahoma"/>
            <family val="2"/>
          </rPr>
          <t xml:space="preserve">
fluviatilis</t>
        </r>
      </text>
    </comment>
    <comment ref="E551" authorId="0" shapeId="0" xr:uid="{13F50A55-CEF2-45CC-A91C-20F552F6172E}">
      <text>
        <r>
          <rPr>
            <b/>
            <sz val="9"/>
            <color indexed="81"/>
            <rFont val="Tahoma"/>
            <family val="2"/>
          </rPr>
          <t>Adolfo Cordero:</t>
        </r>
        <r>
          <rPr>
            <sz val="9"/>
            <color indexed="81"/>
            <rFont val="Tahoma"/>
            <family val="2"/>
          </rPr>
          <t xml:space="preserve">
Protoneura cara, Argia carolus and Argia elongata not accepted as a valid records</t>
        </r>
      </text>
    </comment>
    <comment ref="G551" authorId="0" shapeId="0" xr:uid="{C8E48CBD-8935-4562-A479-90D3C91E3934}">
      <text>
        <r>
          <rPr>
            <b/>
            <sz val="9"/>
            <color indexed="81"/>
            <rFont val="Tahoma"/>
            <family val="2"/>
          </rPr>
          <t>Adolfo Cordero:</t>
        </r>
        <r>
          <rPr>
            <sz val="9"/>
            <color indexed="81"/>
            <rFont val="Tahoma"/>
            <family val="2"/>
          </rPr>
          <t xml:space="preserve">
refers to Sympetrum dilatatum, extinct in the island of Saint Helena</t>
        </r>
      </text>
    </comment>
    <comment ref="A552" authorId="0" shapeId="0" xr:uid="{6C8F831D-B2B4-4D2D-9147-FDD5D69E2430}">
      <text>
        <r>
          <rPr>
            <b/>
            <sz val="9"/>
            <color indexed="81"/>
            <rFont val="Tahoma"/>
            <family val="2"/>
          </rPr>
          <t>Adolfo Cordero:</t>
        </r>
        <r>
          <rPr>
            <sz val="9"/>
            <color indexed="81"/>
            <rFont val="Tahoma"/>
            <family val="2"/>
          </rPr>
          <t xml:space="preserve">
Note from the reference:
Due to political unrest travelling to Siasi is rather dangerous.</t>
        </r>
      </text>
    </comment>
  </commentList>
</comments>
</file>

<file path=xl/sharedStrings.xml><?xml version="1.0" encoding="utf-8"?>
<sst xmlns="http://schemas.openxmlformats.org/spreadsheetml/2006/main" count="2189" uniqueCount="772">
  <si>
    <t>Country/State</t>
  </si>
  <si>
    <t>Region</t>
  </si>
  <si>
    <t>Island</t>
  </si>
  <si>
    <t>Ischnura species</t>
  </si>
  <si>
    <t>Zygoptera</t>
  </si>
  <si>
    <t>Anisoptera</t>
  </si>
  <si>
    <t>Odonata</t>
  </si>
  <si>
    <t>Log_Odonata1</t>
  </si>
  <si>
    <t>Zygop/Anisop</t>
  </si>
  <si>
    <t>Log_Continent</t>
  </si>
  <si>
    <t>Log_Island</t>
  </si>
  <si>
    <t>%Ischnura</t>
  </si>
  <si>
    <t>% Ischnura (Zygoptera)</t>
  </si>
  <si>
    <t>Ischnura/km2</t>
  </si>
  <si>
    <t>Odonata/km2</t>
  </si>
  <si>
    <t>Area (km2)</t>
  </si>
  <si>
    <t>Log_Area</t>
  </si>
  <si>
    <t>Elevation (m)</t>
  </si>
  <si>
    <t>Distance</t>
  </si>
  <si>
    <t>Latitude</t>
  </si>
  <si>
    <t>Latitude_abs</t>
  </si>
  <si>
    <t>Year</t>
  </si>
  <si>
    <t>Reference</t>
  </si>
  <si>
    <t>Acre (BRA)</t>
  </si>
  <si>
    <t>S America</t>
  </si>
  <si>
    <t>no</t>
  </si>
  <si>
    <t>Miranda Filho, J. D. C., Penagos, C. C. M., Calvão, L. B., Miguel, T. B., Bastos, R. C., Ferreira, V. R. S., Lima, D. V. M., Vieira, L. J. S., Brasil, L. S., &amp; Juen, L. (2022). Checklist of Damselflies and Dragonflies (Odonata) from Acre state, and the first record of Drepanoneura loutoni von Ellenrieder &amp; Garrison, 2008 for Brazil. Biota Neotropica, e20211320. https://doi.org/10.1590/1676-0611-BN-2021-1320</t>
  </si>
  <si>
    <t>Afganistan</t>
  </si>
  <si>
    <t>C Asia</t>
  </si>
  <si>
    <r>
      <t xml:space="preserve">Boudot, Jean-Pierre, Borisov, Sergey, De Knijf, G., Van Grunsven, R. H. A., Schröter, A., &amp; Kalkman, V. J. (2021). </t>
    </r>
    <r>
      <rPr>
        <i/>
        <sz val="11"/>
        <color theme="1"/>
        <rFont val="Aptos Narrow"/>
        <family val="2"/>
        <scheme val="minor"/>
      </rPr>
      <t>Atlas of the dragonflies  and damselflies of  West and Central Asia</t>
    </r>
    <r>
      <rPr>
        <sz val="11"/>
        <color theme="1"/>
        <rFont val="Aptos Narrow"/>
        <family val="2"/>
        <scheme val="minor"/>
      </rPr>
      <t xml:space="preserve">. </t>
    </r>
    <r>
      <rPr>
        <i/>
        <sz val="11"/>
        <color theme="1"/>
        <rFont val="Aptos Narrow"/>
        <family val="2"/>
        <scheme val="minor"/>
      </rPr>
      <t>22 supplement</t>
    </r>
    <r>
      <rPr>
        <sz val="11"/>
        <color theme="1"/>
        <rFont val="Aptos Narrow"/>
        <family val="2"/>
        <scheme val="minor"/>
      </rPr>
      <t>, 1–247.</t>
    </r>
  </si>
  <si>
    <t>Alabama (USA)</t>
  </si>
  <si>
    <t>N America</t>
  </si>
  <si>
    <t>http://www.odonatacentral.org</t>
  </si>
  <si>
    <t>Åland Islands (FIN)</t>
  </si>
  <si>
    <t>Europe</t>
  </si>
  <si>
    <t>yes</t>
  </si>
  <si>
    <t>Sandall, E. L., Pinkert, S., &amp; Jetz, W. (2022). Country‐level checklists and occurrences for the world’s Odonata (dragonflies and damselflies). Journal of Biogeography, 49(8), 1586–1598. https://doi.org/10.1111/jbi.14457</t>
  </si>
  <si>
    <t>Alaska (USA)</t>
  </si>
  <si>
    <t>Albaguen island (PHL)</t>
  </si>
  <si>
    <t>SE Asia</t>
  </si>
  <si>
    <r>
      <t xml:space="preserve">Hämäläinen, M., &amp; Mueller, R. A. (1997). Synopsis of the Philippine Odonata, with lists of species recorded from forty islands.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26</t>
    </r>
    <r>
      <rPr>
        <sz val="11"/>
        <color theme="1"/>
        <rFont val="Aptos Narrow"/>
        <family val="2"/>
        <scheme val="minor"/>
      </rPr>
      <t>, 249–315.</t>
    </r>
  </si>
  <si>
    <t>Albania</t>
  </si>
  <si>
    <t>Alberta (CAN)</t>
  </si>
  <si>
    <t>Aldermen islands (NZL)</t>
  </si>
  <si>
    <t>Pacific Ocean</t>
  </si>
  <si>
    <r>
      <t xml:space="preserve">Early, J. W. (1995). Insects of the Aldermen islands. </t>
    </r>
    <r>
      <rPr>
        <i/>
        <sz val="11"/>
        <color theme="1"/>
        <rFont val="Aptos Narrow"/>
        <family val="2"/>
        <scheme val="minor"/>
      </rPr>
      <t>Tane</t>
    </r>
    <r>
      <rPr>
        <sz val="11"/>
        <color theme="1"/>
        <rFont val="Aptos Narrow"/>
        <family val="2"/>
        <scheme val="minor"/>
      </rPr>
      <t xml:space="preserve">, </t>
    </r>
    <r>
      <rPr>
        <i/>
        <sz val="11"/>
        <color theme="1"/>
        <rFont val="Aptos Narrow"/>
        <family val="2"/>
        <scheme val="minor"/>
      </rPr>
      <t>35</t>
    </r>
    <r>
      <rPr>
        <sz val="11"/>
        <color theme="1"/>
        <rFont val="Aptos Narrow"/>
        <family val="2"/>
        <scheme val="minor"/>
      </rPr>
      <t>, 1–14.</t>
    </r>
  </si>
  <si>
    <t>Algeria</t>
  </si>
  <si>
    <t>N Africa</t>
  </si>
  <si>
    <t>Alor island (IDN)</t>
  </si>
  <si>
    <r>
      <t xml:space="preserve">Pinto, R. M. da S., Lopes, J. P., Trainor, C. R., &amp; Seehausen, M. (2020). New records of Odonata from the eastern Lesser Sunda Islands of Timor, Semau, Rote, and Alor, with discovery of Hemicordulia eduardi (Odonata: Corduliidae).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33</t>
    </r>
    <r>
      <rPr>
        <sz val="11"/>
        <color theme="1"/>
        <rFont val="Aptos Narrow"/>
        <family val="2"/>
        <scheme val="minor"/>
      </rPr>
      <t>, 1–60.</t>
    </r>
  </si>
  <si>
    <t>Amapá (BRA)</t>
  </si>
  <si>
    <t>Garcia Junior, M. D. N., Damasceno, M. T. D. S., Martins, M. J. L., Costa, T. S. D., Ferreira, R. M. D. A., &amp; Souto, R. N. P. (2021). New records of dragonflies and damselflies (Insecta: Odonata) from Amapá state, Brazil. Biota Neotropica, 21(1), e20201074. https://doi.org/10.1590/1676-0611-bn-2020-1074</t>
  </si>
  <si>
    <t>Amazonas (BRA)</t>
  </si>
  <si>
    <t>Koroiva, R., Neiss, U. G., Fleck, G., &amp; Hamada, N. (2020). Checklist of dragonflies and damselflies (Insecta: Odonata) of the Amazonas state, Brazil. Biota Neotropica, 20(1), e20190877. https://doi.org/10.1590/1676-0611-bn-2019-0877</t>
  </si>
  <si>
    <t>Amsterdam island</t>
  </si>
  <si>
    <t>Indian Ocean</t>
  </si>
  <si>
    <t>Devaud, M., &amp; Lebouvier, M. (2019). First record of Pantala flavescens (Anisoptera: Libellulidae) from the remote Amsterdam Island, southern Indian Ocean. Polar Biology, 42(5), 1041–1046. https://doi.org/10.1007/s00300-019-02479-3</t>
  </si>
  <si>
    <t>Andaman island (IND)</t>
  </si>
  <si>
    <r>
      <t xml:space="preserve">Sivaperuman, C. (2015). Odonata of Andaman and Nicobar Islands, India. In </t>
    </r>
    <r>
      <rPr>
        <i/>
        <sz val="11"/>
        <color theme="1"/>
        <rFont val="Aptos Narrow"/>
        <family val="2"/>
        <scheme val="minor"/>
      </rPr>
      <t>Aquatic Ecosystem: Biodiversity, Ecology and Conservation</t>
    </r>
    <r>
      <rPr>
        <sz val="11"/>
        <color theme="1"/>
        <rFont val="Aptos Narrow"/>
        <family val="2"/>
        <scheme val="minor"/>
      </rPr>
      <t xml:space="preserve"> (pp. 153–162). doi:10.1007/978-81-322-2178-4</t>
    </r>
  </si>
  <si>
    <t>Andorra</t>
  </si>
  <si>
    <t>Angola</t>
  </si>
  <si>
    <t>S Africa</t>
  </si>
  <si>
    <t>Anguilla (GBR)</t>
  </si>
  <si>
    <t>Caribean</t>
  </si>
  <si>
    <t>Anjoan island (COM)</t>
  </si>
  <si>
    <r>
      <t xml:space="preserve">Dijkstra, K.-D. B., &amp; Cohen, C. (2021). </t>
    </r>
    <r>
      <rPr>
        <i/>
        <sz val="11"/>
        <color theme="1"/>
        <rFont val="Aptos Narrow"/>
        <family val="2"/>
        <scheme val="minor"/>
      </rPr>
      <t>Libellules et demoiselles de Madagascar et des iles d l’Ouest de l’Ocean Indien / Dragonflies and damselflies of Madagascar and the Western Indian Ocean islands</t>
    </r>
    <r>
      <rPr>
        <sz val="11"/>
        <color theme="1"/>
        <rFont val="Aptos Narrow"/>
        <family val="2"/>
        <scheme val="minor"/>
      </rPr>
      <t>. Association Vahatra.</t>
    </r>
  </si>
  <si>
    <t xml:space="preserve">Antigua </t>
  </si>
  <si>
    <r>
      <t xml:space="preserve">Bass, D. (2006). A survey of freshwater macroinvertebrates on Antigua, West Indies. </t>
    </r>
    <r>
      <rPr>
        <i/>
        <sz val="11"/>
        <color theme="1"/>
        <rFont val="Aptos Narrow"/>
        <family val="2"/>
        <scheme val="minor"/>
      </rPr>
      <t>Living World, Journal of the Trinidad and Tobago Naturalists Club</t>
    </r>
    <r>
      <rPr>
        <sz val="11"/>
        <color theme="1"/>
        <rFont val="Aptos Narrow"/>
        <family val="2"/>
        <scheme val="minor"/>
      </rPr>
      <t xml:space="preserve">, </t>
    </r>
    <r>
      <rPr>
        <i/>
        <sz val="11"/>
        <color theme="1"/>
        <rFont val="Aptos Narrow"/>
        <family val="2"/>
        <scheme val="minor"/>
      </rPr>
      <t>2006</t>
    </r>
    <r>
      <rPr>
        <sz val="11"/>
        <color theme="1"/>
        <rFont val="Aptos Narrow"/>
        <family val="2"/>
        <scheme val="minor"/>
      </rPr>
      <t>, 11–14.</t>
    </r>
  </si>
  <si>
    <t>Arizona (USA)</t>
  </si>
  <si>
    <t>Arkansas (USA)</t>
  </si>
  <si>
    <t>Armenia</t>
  </si>
  <si>
    <t>W Asia</t>
  </si>
  <si>
    <t>Aruba</t>
  </si>
  <si>
    <t>Australian Cap. Terr.</t>
  </si>
  <si>
    <t>Oceania</t>
  </si>
  <si>
    <t>http://regions.ala.org.au</t>
  </si>
  <si>
    <t>Austria</t>
  </si>
  <si>
    <t>Azerbaijan</t>
  </si>
  <si>
    <t>Bahamas</t>
  </si>
  <si>
    <t>https://www.pugetsound.edu/puget-sound-museum-natural-history/biodiversity-resources/insects/dragonflies/world-odonata-list/west-indian-odonata</t>
  </si>
  <si>
    <t>Bahia (BRA)</t>
  </si>
  <si>
    <r>
      <t xml:space="preserve">Ribeiro, C., Firme, B., Araujo, S. A., de Sá, A., Zander, F., Teixeira, K., Santos, L. R., &amp; Rodrigues, M. E. (2021). Check-list of Odonata from the state of Bahia, Brazil: Ecological information, distribution, and new state records.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50</t>
    </r>
    <r>
      <rPr>
        <sz val="11"/>
        <color theme="1"/>
        <rFont val="Aptos Narrow"/>
        <family val="2"/>
        <scheme val="minor"/>
      </rPr>
      <t>(3/4), 161–186.</t>
    </r>
  </si>
  <si>
    <t>Bahrain</t>
  </si>
  <si>
    <t>Balabac island (PHL)</t>
  </si>
  <si>
    <r>
      <t xml:space="preserve">Villanueva, R. J. T., &amp; Cahilog, H. (2013). Odonata Fauna of Balabac Island, Philippines with descriptions of two new species.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60</t>
    </r>
    <r>
      <rPr>
        <sz val="11"/>
        <color theme="1"/>
        <rFont val="Aptos Narrow"/>
        <family val="2"/>
        <scheme val="minor"/>
      </rPr>
      <t>, 1–34.</t>
    </r>
  </si>
  <si>
    <t>Bali (IDN)</t>
  </si>
  <si>
    <t>Dow, R. A., Choong, C. Y., Grinang, J., Lupiyaningdyah, P., Ngiam, R. W. J., &amp; Kalkman, V. J. (2024). Checklist of the Odonata (Insecta) of Sundaland and Wallacea (Malaysia, Singapore, Brunei, Indonesia and Timor Leste). Zootaxa, 5460(1), 1–122. https://doi.org/10.11646/zootaxa.5460.1.1</t>
  </si>
  <si>
    <t>Balut island (PHL)</t>
  </si>
  <si>
    <r>
      <t xml:space="preserve">Villanueva, Reagan J.T., &amp; Cahilog, H. (2014). Odonata Fauna of Balut and Sarangani island, Davao Occidental Province  Philippines.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66</t>
    </r>
    <r>
      <rPr>
        <sz val="11"/>
        <color theme="1"/>
        <rFont val="Aptos Narrow"/>
        <family val="2"/>
        <scheme val="minor"/>
      </rPr>
      <t>, 1–23.</t>
    </r>
  </si>
  <si>
    <t>Bangladesh</t>
  </si>
  <si>
    <t>S Asia</t>
  </si>
  <si>
    <t>Barbados</t>
  </si>
  <si>
    <t>Barbuda</t>
  </si>
  <si>
    <t>Meurgey, F., &amp; Poiron, C. (2012). An updated checklist of Lesser Antillean Odonata. International Journal of Odonatology, 15(4), 305–316. https://doi.org/10.1080/13887890.2012.738401</t>
  </si>
  <si>
    <t>Bartolomé (Galápagos) (ECU)</t>
  </si>
  <si>
    <r>
      <t xml:space="preserve">Peck, S. B. (2013). CDF Checklist of Galapagos Dragonflies and Damselflies. In F. Bungartz, H. Herrera, P. Jaramillo, N. Tirado, G. Jímenez-Uzcategui, D. Ruiz, A. Guézou, &amp; F. Ziemmeck (Eds.), </t>
    </r>
    <r>
      <rPr>
        <i/>
        <sz val="11"/>
        <color theme="1"/>
        <rFont val="Aptos Narrow"/>
        <family val="2"/>
        <scheme val="minor"/>
      </rPr>
      <t>Charles Darwin Foundation Galapagos Species Checklist—Lista de Especies de Galápagos de la Fundación Charles Darwin</t>
    </r>
    <r>
      <rPr>
        <sz val="11"/>
        <color theme="1"/>
        <rFont val="Aptos Narrow"/>
        <family val="2"/>
        <scheme val="minor"/>
      </rPr>
      <t xml:space="preserve"> (pp. 1–3). Charles Darwin Foundation / Fundación Charles Darwin. / https://datazone.darwinfoundation.org/en/checklist/</t>
    </r>
  </si>
  <si>
    <t>Basilan island (PHL)</t>
  </si>
  <si>
    <t>Batan island (PHL)</t>
  </si>
  <si>
    <r>
      <t xml:space="preserve">Villanueva, R. J. T. (2009). Dragonflies of Babuyam and Batanes group of islands, Philippines (Insecta: Odonata).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17</t>
    </r>
    <r>
      <rPr>
        <sz val="11"/>
        <color theme="1"/>
        <rFont val="Aptos Narrow"/>
        <family val="2"/>
        <scheme val="minor"/>
      </rPr>
      <t>, 1–16.</t>
    </r>
  </si>
  <si>
    <t>Batanta island (IDN)</t>
  </si>
  <si>
    <t>Kovács, T., Theischinger, G., Horváth, R., &amp; Juhász, P. (2021). Odonata from Batanta (Indonesia, West Papua) with description of one new species. Opuscula Zoologica, 52(2), 119–139. https://doi.org/10.18348/opzool.2021.2.119</t>
  </si>
  <si>
    <t>Bawean island (IDN)</t>
  </si>
  <si>
    <t>Rohman, A., Sulistyono, S., Nuryati, W., Arifandy, A., &amp; Setiyanto, A. (2020). Dragonflies in Bawean Island Nature Reserve, Indonesia. Borneo Journal of Resource Science and Technology, 10(1), 45–50. https://doi.org/10.33736/bjrst.2022.2020</t>
  </si>
  <si>
    <t>Belarus</t>
  </si>
  <si>
    <t>Belgium</t>
  </si>
  <si>
    <t>Belize</t>
  </si>
  <si>
    <t>C America</t>
  </si>
  <si>
    <t>Benin</t>
  </si>
  <si>
    <t>W Africa</t>
  </si>
  <si>
    <t>Bermuda</t>
  </si>
  <si>
    <r>
      <t xml:space="preserve">Dunkle, S. W. (1990). </t>
    </r>
    <r>
      <rPr>
        <i/>
        <sz val="11"/>
        <color theme="1"/>
        <rFont val="Aptos Narrow"/>
        <family val="2"/>
        <scheme val="minor"/>
      </rPr>
      <t>Damselflies and Dragonflies of Florida, Bermuda and the Bahamas</t>
    </r>
    <r>
      <rPr>
        <sz val="11"/>
        <color theme="1"/>
        <rFont val="Aptos Narrow"/>
        <family val="2"/>
        <scheme val="minor"/>
      </rPr>
      <t xml:space="preserve"> (Vol. 1&amp;2). Gainesville: Scientific Publishers.</t>
    </r>
  </si>
  <si>
    <t>Bhutan</t>
  </si>
  <si>
    <r>
      <t xml:space="preserve">Mitra, A. (2006). Current status of Odonata of Bhutan: A checklist with four new records. </t>
    </r>
    <r>
      <rPr>
        <i/>
        <sz val="11"/>
        <color theme="1"/>
        <rFont val="Aptos Narrow"/>
        <family val="2"/>
        <scheme val="minor"/>
      </rPr>
      <t>Bhu. J. RNR</t>
    </r>
    <r>
      <rPr>
        <sz val="11"/>
        <color theme="1"/>
        <rFont val="Aptos Narrow"/>
        <family val="2"/>
        <scheme val="minor"/>
      </rPr>
      <t xml:space="preserve">, </t>
    </r>
    <r>
      <rPr>
        <i/>
        <sz val="11"/>
        <color theme="1"/>
        <rFont val="Aptos Narrow"/>
        <family val="2"/>
        <scheme val="minor"/>
      </rPr>
      <t>2</t>
    </r>
    <r>
      <rPr>
        <sz val="11"/>
        <color theme="1"/>
        <rFont val="Aptos Narrow"/>
        <family val="2"/>
        <scheme val="minor"/>
      </rPr>
      <t>(1), 136–143.</t>
    </r>
  </si>
  <si>
    <t>Biliran island (PHL)</t>
  </si>
  <si>
    <t>Bohol island (PHL)</t>
  </si>
  <si>
    <t>Bolivia</t>
  </si>
  <si>
    <t>Bonaire (NLD)</t>
  </si>
  <si>
    <t>Bongao island (PHL)</t>
  </si>
  <si>
    <t>Borneo (IND, BRN, MYS)</t>
  </si>
  <si>
    <r>
      <t xml:space="preserve">Dow, R. A., Choong, C. Y., Grinang, Jongkar, &amp; Lupiyaningdyah, P. (2022). Revised Checklist of the Odonata (dragonflies and damselflies) of Borneo. </t>
    </r>
    <r>
      <rPr>
        <i/>
        <sz val="11"/>
        <color theme="1"/>
        <rFont val="Aptos Narrow"/>
        <family val="2"/>
        <scheme val="minor"/>
      </rPr>
      <t>Malayan Nature Journal</t>
    </r>
    <r>
      <rPr>
        <sz val="11"/>
        <color theme="1"/>
        <rFont val="Aptos Narrow"/>
        <family val="2"/>
        <scheme val="minor"/>
      </rPr>
      <t xml:space="preserve">, </t>
    </r>
    <r>
      <rPr>
        <i/>
        <sz val="11"/>
        <color theme="1"/>
        <rFont val="Aptos Narrow"/>
        <family val="2"/>
        <scheme val="minor"/>
      </rPr>
      <t>74</t>
    </r>
    <r>
      <rPr>
        <sz val="11"/>
        <color theme="1"/>
        <rFont val="Aptos Narrow"/>
        <family val="2"/>
        <scheme val="minor"/>
      </rPr>
      <t>, 217–240.</t>
    </r>
  </si>
  <si>
    <t>Bosnia-Herzegovina</t>
  </si>
  <si>
    <r>
      <t xml:space="preserve">Kulijer, D., De Knijf, G., &amp; Frankovic, M. (2013). Review of the Odonata of Bosnia and Herzegovina.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42</t>
    </r>
    <r>
      <rPr>
        <sz val="11"/>
        <color theme="1"/>
        <rFont val="Aptos Narrow"/>
        <family val="2"/>
        <scheme val="minor"/>
      </rPr>
      <t>(2), 109–123.</t>
    </r>
  </si>
  <si>
    <t>Botswana</t>
  </si>
  <si>
    <t>Bouvet island (NOR)</t>
  </si>
  <si>
    <t>Antarctica</t>
  </si>
  <si>
    <t>British Columbia (CAN)</t>
  </si>
  <si>
    <t>Bucas Grande (PHL)</t>
  </si>
  <si>
    <r>
      <t xml:space="preserve">Villanueva, R. J. T. (2011). Odonata of Siargao and Bucas Grande islands , The Philippines. </t>
    </r>
    <r>
      <rPr>
        <i/>
        <sz val="11"/>
        <color theme="1"/>
        <rFont val="Aptos Narrow"/>
        <family val="2"/>
        <scheme val="minor"/>
      </rPr>
      <t>International Dragonfly Fund - Report</t>
    </r>
    <r>
      <rPr>
        <sz val="11"/>
        <color theme="1"/>
        <rFont val="Aptos Narrow"/>
        <family val="2"/>
        <scheme val="minor"/>
      </rPr>
      <t xml:space="preserve">, </t>
    </r>
    <r>
      <rPr>
        <i/>
        <sz val="11"/>
        <color theme="1"/>
        <rFont val="Aptos Narrow"/>
        <family val="2"/>
        <scheme val="minor"/>
      </rPr>
      <t>34</t>
    </r>
    <r>
      <rPr>
        <sz val="11"/>
        <color theme="1"/>
        <rFont val="Aptos Narrow"/>
        <family val="2"/>
        <scheme val="minor"/>
      </rPr>
      <t>, 1–25.</t>
    </r>
  </si>
  <si>
    <t>Bulgaria</t>
  </si>
  <si>
    <t>Burkina Faso</t>
  </si>
  <si>
    <t>Buru (IDN)</t>
  </si>
  <si>
    <t>Burundi</t>
  </si>
  <si>
    <t>E Africa</t>
  </si>
  <si>
    <t>Busuanga island (PHL)</t>
  </si>
  <si>
    <t>Cabo Verde</t>
  </si>
  <si>
    <t>Macaronesia</t>
  </si>
  <si>
    <r>
      <t xml:space="preserve">Weihrauch, F., Vieira, V., Cordero-Rivera, A., &amp; de Santos Loureiro, N. (2016). Update on the zoogeography of Odonata in the Macaronesian Islands. </t>
    </r>
    <r>
      <rPr>
        <i/>
        <sz val="11"/>
        <color theme="1"/>
        <rFont val="Aptos Narrow"/>
        <family val="2"/>
        <scheme val="minor"/>
      </rPr>
      <t>Boletín ROLA</t>
    </r>
    <r>
      <rPr>
        <sz val="11"/>
        <color theme="1"/>
        <rFont val="Aptos Narrow"/>
        <family val="2"/>
        <scheme val="minor"/>
      </rPr>
      <t xml:space="preserve">, </t>
    </r>
    <r>
      <rPr>
        <i/>
        <sz val="11"/>
        <color theme="1"/>
        <rFont val="Aptos Narrow"/>
        <family val="2"/>
        <scheme val="minor"/>
      </rPr>
      <t>8</t>
    </r>
    <r>
      <rPr>
        <sz val="11"/>
        <color theme="1"/>
        <rFont val="Aptos Narrow"/>
        <family val="2"/>
        <scheme val="minor"/>
      </rPr>
      <t>, 9–22. / Sandall, E. L., Pinkert, S., &amp; Jetz, W. (2022). Country‐level checklists and occurrences for the world’s Odonata (dragonflies and damselflies). Journal of Biogeography, 49(8), 1586–1598. https://doi.org/10.1111/jbi.14457</t>
    </r>
  </si>
  <si>
    <t>Calayan island (PHL)</t>
  </si>
  <si>
    <t>California (USA)</t>
  </si>
  <si>
    <t>Cambodia</t>
  </si>
  <si>
    <t>Cameroon</t>
  </si>
  <si>
    <t>C Africa</t>
  </si>
  <si>
    <t>Camiguin island (PHL)</t>
  </si>
  <si>
    <r>
      <t xml:space="preserve">Villanueva, R. J. (2005). Odonate fauna of Camiguin Island, the Philippines. </t>
    </r>
    <r>
      <rPr>
        <i/>
        <sz val="11"/>
        <color theme="1"/>
        <rFont val="Aptos Narrow"/>
        <family val="2"/>
        <scheme val="minor"/>
      </rPr>
      <t>Notulae Odonatologicae</t>
    </r>
    <r>
      <rPr>
        <sz val="11"/>
        <color theme="1"/>
        <rFont val="Aptos Narrow"/>
        <family val="2"/>
        <scheme val="minor"/>
      </rPr>
      <t xml:space="preserve">, </t>
    </r>
    <r>
      <rPr>
        <i/>
        <sz val="11"/>
        <color theme="1"/>
        <rFont val="Aptos Narrow"/>
        <family val="2"/>
        <scheme val="minor"/>
      </rPr>
      <t>6</t>
    </r>
    <r>
      <rPr>
        <sz val="11"/>
        <color theme="1"/>
        <rFont val="Aptos Narrow"/>
        <family val="2"/>
        <scheme val="minor"/>
      </rPr>
      <t>(6), 58–63.</t>
    </r>
  </si>
  <si>
    <t>Catanduanes island (PHL)</t>
  </si>
  <si>
    <r>
      <t xml:space="preserve">Villanueva, R. J. T., &amp; Gil, J. R. S. (2011). Odonata Fauna of Catanduanes Island, Philippines. </t>
    </r>
    <r>
      <rPr>
        <i/>
        <sz val="11"/>
        <color theme="1"/>
        <rFont val="Aptos Narrow"/>
        <family val="2"/>
        <scheme val="minor"/>
      </rPr>
      <t>International Dragonfly Fund - Report</t>
    </r>
    <r>
      <rPr>
        <sz val="11"/>
        <color theme="1"/>
        <rFont val="Aptos Narrow"/>
        <family val="2"/>
        <scheme val="minor"/>
      </rPr>
      <t xml:space="preserve">, </t>
    </r>
    <r>
      <rPr>
        <i/>
        <sz val="11"/>
        <color theme="1"/>
        <rFont val="Aptos Narrow"/>
        <family val="2"/>
        <scheme val="minor"/>
      </rPr>
      <t>38</t>
    </r>
    <r>
      <rPr>
        <sz val="11"/>
        <color theme="1"/>
        <rFont val="Aptos Narrow"/>
        <family val="2"/>
        <scheme val="minor"/>
      </rPr>
      <t>, 1–38.</t>
    </r>
  </si>
  <si>
    <t>Cayman islands (GBR)</t>
  </si>
  <si>
    <t>Meurgey, F. (2013). A catalogue of the West Indian dragonflies (Insecta: Odonata). Annales de La Société Entomologique de France (Nouvelle Série), 49(3), 298–334. https://doi.org/10.1080/00379271.2013.848066</t>
  </si>
  <si>
    <t>Cebu island (PHL)</t>
  </si>
  <si>
    <t>Central African Republic</t>
  </si>
  <si>
    <t>Chaco biome (ARG)</t>
  </si>
  <si>
    <t>Von Ellenrieder, N. (2010). Odonata biodiversity of the Argentine Chaco biome. International Journal of Odonatology, 13(1), 1–25. https://doi.org/10.1080/13887890.2010.9748357</t>
  </si>
  <si>
    <t>Chad</t>
  </si>
  <si>
    <t>Chagos archipelago (GBR)</t>
  </si>
  <si>
    <t>Carr, P. (2022). Odonata of the Chagos Archipelago, central Indian Ocean: An update. Notulae Odonatologicae, 9(6). https://doi.org/10.60024/zenodo.4268581</t>
  </si>
  <si>
    <t>Cham islands (VNM)</t>
  </si>
  <si>
    <r>
      <t xml:space="preserve">Phan, Q. T., &amp; Dinh, T. P. A. (2016). Odonata from the Cham Islands, off central Vietnam, collected in  September 2015.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13</t>
    </r>
    <r>
      <rPr>
        <sz val="11"/>
        <color theme="1"/>
        <rFont val="Aptos Narrow"/>
        <family val="2"/>
        <scheme val="minor"/>
      </rPr>
      <t>, 1–22.</t>
    </r>
  </si>
  <si>
    <t>Channel Islands (GBR)</t>
  </si>
  <si>
    <r>
      <t xml:space="preserve">Merritt, R., Moore, N. W., &amp; Eversham, B. C. (1996). </t>
    </r>
    <r>
      <rPr>
        <i/>
        <sz val="11"/>
        <color theme="1"/>
        <rFont val="Aptos Narrow"/>
        <family val="2"/>
        <scheme val="minor"/>
      </rPr>
      <t>Atlas of Dragonflies of Britain and Ireland</t>
    </r>
    <r>
      <rPr>
        <sz val="11"/>
        <color theme="1"/>
        <rFont val="Aptos Narrow"/>
        <family val="2"/>
        <scheme val="minor"/>
      </rPr>
      <t>. Huntingdon: Joint Nature Conservation Committee / Institute of Terrestrial Ecology.</t>
    </r>
  </si>
  <si>
    <t>Chatham islands (NZL)</t>
  </si>
  <si>
    <r>
      <t xml:space="preserve">Marinov, M., &amp; McHugh, P. (2010). Comparative study of the Chatham Islands Odonata: Morphological variability, behaviour and demography of the endemic Xanthocnemis tuanuii Rowe, 1987.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30</t>
    </r>
    <r>
      <rPr>
        <sz val="11"/>
        <color theme="1"/>
        <rFont val="Aptos Narrow"/>
        <family val="2"/>
        <scheme val="minor"/>
      </rPr>
      <t>, 1–44.</t>
    </r>
  </si>
  <si>
    <t>Chile</t>
  </si>
  <si>
    <t>Chinijo (ESP)</t>
  </si>
  <si>
    <r>
      <t xml:space="preserve">Weihrauch, F., Vieira, V., Cordero-Rivera, A., &amp; de Santos Loureiro, N. (2016). Update on the zoogeography of Odonata in the Macaronesian Islands. </t>
    </r>
    <r>
      <rPr>
        <i/>
        <sz val="11"/>
        <color theme="1"/>
        <rFont val="Aptos Narrow"/>
        <family val="2"/>
        <scheme val="minor"/>
      </rPr>
      <t>Boletín ROLA</t>
    </r>
    <r>
      <rPr>
        <sz val="11"/>
        <color theme="1"/>
        <rFont val="Aptos Narrow"/>
        <family val="2"/>
        <scheme val="minor"/>
      </rPr>
      <t xml:space="preserve">, </t>
    </r>
    <r>
      <rPr>
        <i/>
        <sz val="11"/>
        <color theme="1"/>
        <rFont val="Aptos Narrow"/>
        <family val="2"/>
        <scheme val="minor"/>
      </rPr>
      <t>8</t>
    </r>
    <r>
      <rPr>
        <sz val="11"/>
        <color theme="1"/>
        <rFont val="Aptos Narrow"/>
        <family val="2"/>
        <scheme val="minor"/>
      </rPr>
      <t>, 9–22.</t>
    </r>
  </si>
  <si>
    <t>Christmas Island (AUS)</t>
  </si>
  <si>
    <t>James, D. J., Green, P. T., Humphreys, W. F., &amp; Woinarski, J. C. Z. (2019). Endemic species of Christmas Island, Indian Ocean. Records of the Western Australian Museum, 34(2), 55. https://doi.org/10.18195/issn.0312-3162.34(2).2019.055-114 / Kirby, W. F. (1900). Neuroptera. In A monograph of Christmas Island (Indian Ocean) (pp. 139–141). British Museum Natural History.</t>
  </si>
  <si>
    <t>Chuuk islands (FSM)</t>
  </si>
  <si>
    <t>Micronesia</t>
  </si>
  <si>
    <r>
      <t xml:space="preserve">Buden, D. W., &amp; Paulson, D. R. (2004). The odonata of Chuuk, Eastern Caroline islands, Micronesia. </t>
    </r>
    <r>
      <rPr>
        <i/>
        <sz val="11"/>
        <color theme="1"/>
        <rFont val="Aptos Narrow"/>
        <family val="2"/>
        <scheme val="minor"/>
      </rPr>
      <t>Opuscula Zoologica Fluminensia</t>
    </r>
    <r>
      <rPr>
        <sz val="11"/>
        <color theme="1"/>
        <rFont val="Aptos Narrow"/>
        <family val="2"/>
        <scheme val="minor"/>
      </rPr>
      <t xml:space="preserve">, </t>
    </r>
    <r>
      <rPr>
        <i/>
        <sz val="11"/>
        <color theme="1"/>
        <rFont val="Aptos Narrow"/>
        <family val="2"/>
        <scheme val="minor"/>
      </rPr>
      <t>217</t>
    </r>
    <r>
      <rPr>
        <sz val="11"/>
        <color theme="1"/>
        <rFont val="Aptos Narrow"/>
        <family val="2"/>
        <scheme val="minor"/>
      </rPr>
      <t>, 1–11.</t>
    </r>
  </si>
  <si>
    <t>Cíes (ESP)</t>
  </si>
  <si>
    <t>Cordero Rivera, A. Pers. obs.</t>
  </si>
  <si>
    <t>Cocos (Keeling) Islands (AUS)</t>
  </si>
  <si>
    <t>Gutiérrez Fonseca, P. E., Ramírez, A., Umaña, G., &amp; Springer, M. (2013). Macroinvertebrados dulceacuícolas de la Isla del Coco, Costa Rica: Especies y comparación con otras islas del Pacífico Tropical Oriental. Revista de Biología Tropical, 61(2). https://doi.org/10.15517/rbt.v61i2.11166 / Campion, H. (1923). II.-Notes on dragonflies from the Old World Islands of San Thomé, Rodriguez, Cocos-Keeling, and Loo Choo. Journal of Natural History Series 9, 11(61), 22–27.</t>
  </si>
  <si>
    <t>Colombia</t>
  </si>
  <si>
    <t>Bota-Sierra, C. A., Álvarez-Álvarez, K., Amaya, V., Carrillo Camargo, B., Garzón-Salamanca, L. L., Hoyos, A., Mendoza-Penagos, C. C., Montes-Fontalvo, J., Palacino-Rodríguez, F., Pérez-Gutiérrez, L. A., Realpe, E., Sánchez Herrera, M., Sandoval-H, J., Stand-Pérez, M., Torres-Pachón, M., Velásquez, M. I., &amp; Cano-Cobos, Y. (2024). Commented checklist of the Odonata from Colombia. International Journal of Odonatology, 27, 103–150. https://doi.org/10.48156/1388.2024.1917280</t>
  </si>
  <si>
    <t>Colorado (USA)</t>
  </si>
  <si>
    <t>Congo</t>
  </si>
  <si>
    <t>Connecticut (USA)</t>
  </si>
  <si>
    <t>Cook Islands</t>
  </si>
  <si>
    <t>Polynesia</t>
  </si>
  <si>
    <r>
      <t xml:space="preserve">Martens, A. (2010). New Odonata records from Atiu and Rarotonga, with an overview of  the species known from the Cook islands. </t>
    </r>
    <r>
      <rPr>
        <i/>
        <sz val="11"/>
        <color theme="1"/>
        <rFont val="Aptos Narrow"/>
        <family val="2"/>
        <scheme val="minor"/>
      </rPr>
      <t>Notulae Odonatologicae</t>
    </r>
    <r>
      <rPr>
        <sz val="11"/>
        <color theme="1"/>
        <rFont val="Aptos Narrow"/>
        <family val="2"/>
        <scheme val="minor"/>
      </rPr>
      <t xml:space="preserve">, </t>
    </r>
    <r>
      <rPr>
        <i/>
        <sz val="11"/>
        <color theme="1"/>
        <rFont val="Aptos Narrow"/>
        <family val="2"/>
        <scheme val="minor"/>
      </rPr>
      <t>7</t>
    </r>
    <r>
      <rPr>
        <sz val="11"/>
        <color theme="1"/>
        <rFont val="Aptos Narrow"/>
        <family val="2"/>
        <scheme val="minor"/>
      </rPr>
      <t>(6), 57–60.</t>
    </r>
  </si>
  <si>
    <t>Corfu (GRC)</t>
  </si>
  <si>
    <r>
      <t xml:space="preserve">Stille, M., &amp; Stille, B. (2018). The Dragonflies of Corfu.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116</t>
    </r>
    <r>
      <rPr>
        <sz val="11"/>
        <color theme="1"/>
        <rFont val="Aptos Narrow"/>
        <family val="2"/>
        <scheme val="minor"/>
      </rPr>
      <t>, 1–238.</t>
    </r>
  </si>
  <si>
    <t>Corsica (FRA)</t>
  </si>
  <si>
    <r>
      <t xml:space="preserve">Boudot, J. P., Kalkman, V. J., Azpilicueta Amorín, M., Bogdanovic, T., Cordero Rivera, A., Degabriele, G., … Schneider, W. (2009). Atlas of the Odonata of the Mediterranean and North Africa. </t>
    </r>
    <r>
      <rPr>
        <i/>
        <sz val="11"/>
        <color theme="1"/>
        <rFont val="Aptos Narrow"/>
        <family val="2"/>
        <scheme val="minor"/>
      </rPr>
      <t>Libellula Supplement</t>
    </r>
    <r>
      <rPr>
        <sz val="11"/>
        <color theme="1"/>
        <rFont val="Aptos Narrow"/>
        <family val="2"/>
        <scheme val="minor"/>
      </rPr>
      <t xml:space="preserve">, </t>
    </r>
    <r>
      <rPr>
        <i/>
        <sz val="11"/>
        <color theme="1"/>
        <rFont val="Aptos Narrow"/>
        <family val="2"/>
        <scheme val="minor"/>
      </rPr>
      <t>9</t>
    </r>
    <r>
      <rPr>
        <sz val="11"/>
        <color theme="1"/>
        <rFont val="Aptos Narrow"/>
        <family val="2"/>
        <scheme val="minor"/>
      </rPr>
      <t>, 1–256.</t>
    </r>
  </si>
  <si>
    <t>Corvo (PRT)</t>
  </si>
  <si>
    <t>Costa Rica</t>
  </si>
  <si>
    <t>Côte d'Ivoire</t>
  </si>
  <si>
    <t>Cousine (SYC)</t>
  </si>
  <si>
    <r>
      <t xml:space="preserve">Samways, M. J. (1998). Establishment of resident Odonata populations on the formerly waterless Cousine Island, Seychelles: An island biogeography theory (IBT) perspective.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27</t>
    </r>
    <r>
      <rPr>
        <sz val="11"/>
        <color theme="1"/>
        <rFont val="Aptos Narrow"/>
        <family val="2"/>
        <scheme val="minor"/>
      </rPr>
      <t>, 253–258.</t>
    </r>
  </si>
  <si>
    <t>Crete (GRC)</t>
  </si>
  <si>
    <t>Boudot, J.-P., &amp; Kalkman, V. J. (2015). Atlas of the European dragonflies and damselflies. KNNV Publishing. / Martens, A. (2023). First record of Isoaeschna isoceles (Müller) on the island of Crete, Greece (Odonata: Aeshnidae). Libellula, 42(3/4), 163–165.</t>
  </si>
  <si>
    <t>Croatia</t>
  </si>
  <si>
    <t>Cuba</t>
  </si>
  <si>
    <t>Trapero-Quintana, A. D., Torres Cambas, Y., &amp; Martínez Valle, A. (2018). Las libélulas de Cuba: Una actualización taxonómica 10 años después. Revista Cubana de Ciencias Biológicas, 6(2), 1–8. / https://www.pugetsound.edu/puget-sound-museum-natural-history/biodiversity-resources/insects/dragonflies/world-odonata-list/west-indian-odonata</t>
  </si>
  <si>
    <t>Curaçao (NLD)</t>
  </si>
  <si>
    <r>
      <t xml:space="preserve">Paulson, D. R., de Haseth, C., &amp; Debrot, A. O. (2014). Odonata of Curaçao, southern Caribbean, with an update to the fauna of the ABC islands. </t>
    </r>
    <r>
      <rPr>
        <i/>
        <sz val="11"/>
        <color theme="1"/>
        <rFont val="Aptos Narrow"/>
        <family val="2"/>
        <scheme val="minor"/>
      </rPr>
      <t>International Journal of Odonatology</t>
    </r>
    <r>
      <rPr>
        <sz val="11"/>
        <color theme="1"/>
        <rFont val="Aptos Narrow"/>
        <family val="2"/>
        <scheme val="minor"/>
      </rPr>
      <t xml:space="preserve">, </t>
    </r>
    <r>
      <rPr>
        <i/>
        <sz val="11"/>
        <color theme="1"/>
        <rFont val="Aptos Narrow"/>
        <family val="2"/>
        <scheme val="minor"/>
      </rPr>
      <t>17</t>
    </r>
    <r>
      <rPr>
        <sz val="11"/>
        <color theme="1"/>
        <rFont val="Aptos Narrow"/>
        <family val="2"/>
        <scheme val="minor"/>
      </rPr>
      <t>(4), 237–249. Retrieved from http://dx.doi.org/10.1080/13887890.2014.981877</t>
    </r>
  </si>
  <si>
    <t>Cuyo island (PHL)</t>
  </si>
  <si>
    <r>
      <t xml:space="preserve">Villanueva, R. J. T., Cahilog, H., Jose, E., &amp; van Beijnen. (2018). A brief odonatological survey in Palawan and in Cuyo Island, the Philippines.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119</t>
    </r>
    <r>
      <rPr>
        <sz val="11"/>
        <color theme="1"/>
        <rFont val="Aptos Narrow"/>
        <family val="2"/>
        <scheme val="minor"/>
      </rPr>
      <t>, 1–12.</t>
    </r>
  </si>
  <si>
    <t>Cyprus</t>
  </si>
  <si>
    <r>
      <t xml:space="preserve">Sparrow, D. J., Knijf, G. D., &amp; Sparrow, R. L. (2021). Diversity, status and phenology of the dragonflies and damselflies of Cyprus (Insecta: Odonata). </t>
    </r>
    <r>
      <rPr>
        <i/>
        <sz val="11"/>
        <color theme="1"/>
        <rFont val="Aptos Narrow"/>
        <family val="2"/>
        <scheme val="minor"/>
      </rPr>
      <t>Diversity</t>
    </r>
    <r>
      <rPr>
        <sz val="11"/>
        <color theme="1"/>
        <rFont val="Aptos Narrow"/>
        <family val="2"/>
        <scheme val="minor"/>
      </rPr>
      <t xml:space="preserve">, </t>
    </r>
    <r>
      <rPr>
        <i/>
        <sz val="11"/>
        <color theme="1"/>
        <rFont val="Aptos Narrow"/>
        <family val="2"/>
        <scheme val="minor"/>
      </rPr>
      <t>13</t>
    </r>
    <r>
      <rPr>
        <sz val="11"/>
        <color theme="1"/>
        <rFont val="Aptos Narrow"/>
        <family val="2"/>
        <scheme val="minor"/>
      </rPr>
      <t>, 532.</t>
    </r>
  </si>
  <si>
    <t>Czech Republic</t>
  </si>
  <si>
    <t>Delaware (USA)</t>
  </si>
  <si>
    <t>Denmark</t>
  </si>
  <si>
    <t>Dinagat island (PHL)</t>
  </si>
  <si>
    <r>
      <t xml:space="preserve">Hämäläinen, M., &amp; Mueller, R. A. (1997). Synopsis of the Philippine Odonata, with lists of species recorded from forty islands. Odonatologica, 26, 249–315. / Villanueva, R. J. T. (2010). Adult Odonata community in Dinagat Island, the Philippines: Impact of Chromium ore mining on density and species composition.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39</t>
    </r>
    <r>
      <rPr>
        <sz val="11"/>
        <color theme="1"/>
        <rFont val="Aptos Narrow"/>
        <family val="2"/>
        <scheme val="minor"/>
      </rPr>
      <t>(2), 133–140.</t>
    </r>
  </si>
  <si>
    <t>Djibouti</t>
  </si>
  <si>
    <t>Dominica</t>
  </si>
  <si>
    <t>Dumaran island (PHL)</t>
  </si>
  <si>
    <t>Ecuador</t>
  </si>
  <si>
    <t>Mauffray, W. F., &amp; Tennessen, K. J. (2019). A catalogue and historical study of the Odonata of Ecuador. Zootaxa, 4628(1), 1–265. https://doi.org/10.11646/zootaxa.4628.1.1</t>
  </si>
  <si>
    <t>Egypt</t>
  </si>
  <si>
    <t>Eivissa (ESP)</t>
  </si>
  <si>
    <r>
      <t xml:space="preserve">Rebassa, M., &amp; Canyelles, X. (2022). Actualització de l’estatus dels odonats de les Illes Balears. Un repàs a la seva situació des de començaments del segle XX fins a l’actualitat. </t>
    </r>
    <r>
      <rPr>
        <i/>
        <sz val="11"/>
        <color theme="1"/>
        <rFont val="Aptos Narrow"/>
        <family val="2"/>
        <scheme val="minor"/>
      </rPr>
      <t>Bolletí de La Societat d’Història Natural de Les Balears</t>
    </r>
    <r>
      <rPr>
        <sz val="11"/>
        <color theme="1"/>
        <rFont val="Aptos Narrow"/>
        <family val="2"/>
        <scheme val="minor"/>
      </rPr>
      <t xml:space="preserve">, </t>
    </r>
    <r>
      <rPr>
        <i/>
        <sz val="11"/>
        <color theme="1"/>
        <rFont val="Aptos Narrow"/>
        <family val="2"/>
        <scheme val="minor"/>
      </rPr>
      <t>65</t>
    </r>
    <r>
      <rPr>
        <sz val="11"/>
        <color theme="1"/>
        <rFont val="Aptos Narrow"/>
        <family val="2"/>
        <scheme val="minor"/>
      </rPr>
      <t>, 97–115.</t>
    </r>
  </si>
  <si>
    <t>El Hierro (ESP)</t>
  </si>
  <si>
    <t>El Salvador</t>
  </si>
  <si>
    <t>Eniwetok atoll (MHL)</t>
  </si>
  <si>
    <t>Jackson, W. B. (1968). Dragonfly Populations at Eniwetok Atoll. BioScience, 18(12), 1123. https://doi.org/10.2307/1294590</t>
  </si>
  <si>
    <t>Equatorial Guinea</t>
  </si>
  <si>
    <t>Eritrea</t>
  </si>
  <si>
    <t>Española (Galápagos) (ECU)</t>
  </si>
  <si>
    <t>Espirito Santo (BRA)</t>
  </si>
  <si>
    <r>
      <t xml:space="preserve">Costa, J. M., &amp; Oldrini, B. B. (2005). Diversidade e distribuição dos Odonata (Insecta) no estado do Espírito Santo, Brasil. </t>
    </r>
    <r>
      <rPr>
        <i/>
        <sz val="11"/>
        <color theme="1"/>
        <rFont val="Aptos Narrow"/>
        <family val="2"/>
        <scheme val="minor"/>
      </rPr>
      <t>Publicaçoes Avulsas Do Museu Nacional</t>
    </r>
    <r>
      <rPr>
        <sz val="11"/>
        <color theme="1"/>
        <rFont val="Aptos Narrow"/>
        <family val="2"/>
        <scheme val="minor"/>
      </rPr>
      <t xml:space="preserve">, </t>
    </r>
    <r>
      <rPr>
        <i/>
        <sz val="11"/>
        <color theme="1"/>
        <rFont val="Aptos Narrow"/>
        <family val="2"/>
        <scheme val="minor"/>
      </rPr>
      <t>107</t>
    </r>
    <r>
      <rPr>
        <sz val="11"/>
        <color theme="1"/>
        <rFont val="Aptos Narrow"/>
        <family val="2"/>
        <scheme val="minor"/>
      </rPr>
      <t>, 1–15.</t>
    </r>
  </si>
  <si>
    <t>Estonia</t>
  </si>
  <si>
    <t>Eswatini</t>
  </si>
  <si>
    <t>Ethiopia</t>
  </si>
  <si>
    <t>European Russia (RUS)</t>
  </si>
  <si>
    <t>Malikova, E. I., &amp; Kosterin, O. E. (2019). Check-list of Odonata of the Russian Federation. Odonatologica, 48(1–2), 49–78. https://doi.org/10.5281/zenodo.2677689</t>
  </si>
  <si>
    <t>Faial (PRT)</t>
  </si>
  <si>
    <t>Falkland Islands (Malvinas)</t>
  </si>
  <si>
    <t>Atlantic ocean</t>
  </si>
  <si>
    <t>Faroe Islands (DNK)</t>
  </si>
  <si>
    <t>N Atlantic</t>
  </si>
  <si>
    <t>Fernando de Noronha (BRA)</t>
  </si>
  <si>
    <t>Rafael, J. A., Limeira-de-Oliveira, F., Hutchings, R. W., Miranda, G. F. G., Silva Neto, A. M. D., Somavilla, A., Camargo, A., Asenjo, A., Pinto, Â. P., Bello, A. D. M., Dalmorra, C., Mello-Patiu, C. A. D., Carvalho, C. J. B. D., Takiya, D. M., Parizotto, D. R., Marques, D. W. A., Cavalheiro, D. D. O., Mendes, D. M. D. M., Zeppelini, D., … Fernandes, D. R. R. (2020). Insect (Hexapoda) diversity in the oceanic archipelago of Fernando de Noronha, Brazil: Updated taxonomic checklist and new records. Revista Brasileira de Entomologia, 64(3), e20200052. https://doi.org/10.1590/1806-9665-rbent-2020-0052</t>
  </si>
  <si>
    <t>Finland</t>
  </si>
  <si>
    <t>Floreana (Galápagos) (ECU)</t>
  </si>
  <si>
    <t>Flores (PRT)</t>
  </si>
  <si>
    <t>Flores island (IDN)</t>
  </si>
  <si>
    <t>Florida (USA)</t>
  </si>
  <si>
    <t>Formentera (ESP)</t>
  </si>
  <si>
    <t>France</t>
  </si>
  <si>
    <r>
      <t xml:space="preserve">Grand, D., &amp; Boudot, J. P. (2006). </t>
    </r>
    <r>
      <rPr>
        <i/>
        <sz val="11"/>
        <color theme="1"/>
        <rFont val="Aptos Narrow"/>
        <family val="2"/>
        <scheme val="minor"/>
      </rPr>
      <t>Les Libellules de France, Belgique et Louxembourg</t>
    </r>
    <r>
      <rPr>
        <sz val="11"/>
        <color theme="1"/>
        <rFont val="Aptos Narrow"/>
        <family val="2"/>
        <scheme val="minor"/>
      </rPr>
      <t>. Mèze: Biotope.</t>
    </r>
  </si>
  <si>
    <t>French Guiana (FRA)</t>
  </si>
  <si>
    <t>French Polynesia (FRA)</t>
  </si>
  <si>
    <t>Fuerteventura (ESP)</t>
  </si>
  <si>
    <t>Futuna (FRA)</t>
  </si>
  <si>
    <r>
      <t xml:space="preserve">Marinov, M., Jacquier, R. K., Duvernay, J. M., Gorlier, J. V., Mary, N., Doscher, C., Bail, F. L., Jourdan, H., &amp; Theuerkauf, J. (2021). An update of the Odonata fauna of Wallis &amp; Futuna (Insecta: Odonata).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35</t>
    </r>
    <r>
      <rPr>
        <sz val="11"/>
        <color theme="1"/>
        <rFont val="Aptos Narrow"/>
        <family val="2"/>
        <scheme val="minor"/>
      </rPr>
      <t>, 35–67.</t>
    </r>
  </si>
  <si>
    <t>Gabon</t>
  </si>
  <si>
    <t>Gambia</t>
  </si>
  <si>
    <t>Georgia</t>
  </si>
  <si>
    <t>Georgia (USA)</t>
  </si>
  <si>
    <t>Germany</t>
  </si>
  <si>
    <t>Ghana</t>
  </si>
  <si>
    <t>Glorieuse islands</t>
  </si>
  <si>
    <t>Gökçeada Island (TUR)</t>
  </si>
  <si>
    <t>Hacet, N., &amp; Aktaç, N. (2006). The odonata of Gökçeada island, Turkey: A biogeographical assessment. Entomological News, 117(4), 357–368. https://doi.org/10.3157/0013-872X(2006)117[357:TOOGIT]2.0.CO;2</t>
  </si>
  <si>
    <t>Graciosa (PRT)</t>
  </si>
  <si>
    <t>Gran Canaria (ESP)</t>
  </si>
  <si>
    <t>Grande Comore island</t>
  </si>
  <si>
    <t>Great Britain (GBR)</t>
  </si>
  <si>
    <r>
      <t xml:space="preserve">Smallshire, D., &amp; Swash, A. (2004). </t>
    </r>
    <r>
      <rPr>
        <i/>
        <sz val="11"/>
        <color theme="1"/>
        <rFont val="Aptos Narrow"/>
        <family val="2"/>
        <scheme val="minor"/>
      </rPr>
      <t>Britain’s dragonflies</t>
    </r>
    <r>
      <rPr>
        <sz val="11"/>
        <color theme="1"/>
        <rFont val="Aptos Narrow"/>
        <family val="2"/>
        <scheme val="minor"/>
      </rPr>
      <t>. Hampshire: WildGuides.</t>
    </r>
  </si>
  <si>
    <t>Greece</t>
  </si>
  <si>
    <t>Greenland (DNK)</t>
  </si>
  <si>
    <t>Grenada</t>
  </si>
  <si>
    <t>Guadeloupe (FRA)</t>
  </si>
  <si>
    <t>Guam (USA)</t>
  </si>
  <si>
    <t>Guangdong (CHI)</t>
  </si>
  <si>
    <t>E Asia</t>
  </si>
  <si>
    <r>
      <t xml:space="preserve">Wilson, K. D. P., &amp; Zaifu, X. (2007). Odonata of Guangdong, Hong Kong and Macau, South China, part 1: Zygoptera. </t>
    </r>
    <r>
      <rPr>
        <i/>
        <sz val="11"/>
        <color theme="1"/>
        <rFont val="Aptos Narrow"/>
        <family val="2"/>
        <scheme val="minor"/>
      </rPr>
      <t>International Journal of Odonatology</t>
    </r>
    <r>
      <rPr>
        <sz val="11"/>
        <color theme="1"/>
        <rFont val="Aptos Narrow"/>
        <family val="2"/>
        <scheme val="minor"/>
      </rPr>
      <t xml:space="preserve">, </t>
    </r>
    <r>
      <rPr>
        <i/>
        <sz val="11"/>
        <color theme="1"/>
        <rFont val="Aptos Narrow"/>
        <family val="2"/>
        <scheme val="minor"/>
      </rPr>
      <t>10</t>
    </r>
    <r>
      <rPr>
        <sz val="11"/>
        <color theme="1"/>
        <rFont val="Aptos Narrow"/>
        <family val="2"/>
        <scheme val="minor"/>
      </rPr>
      <t>(1), 87–128. / Wilson, K. D. P., &amp; Xu, Z. (2009). Gomphidae of Guangdong &amp; Hong Kong, China (Odonata: Anisoptera). Zootaxa, 2177, 1–62. / Wilson, K. D. P., &amp; Xu, Z. (2008). Aeshnidae of Guangdong and Hong Kong (China), with the descriptions of three new Planaeschna species (Anisoptera). Odonatologica, 37(4), 329–360. / Wilson, K. D. P. (2012). Critical species of Odonata in China. International Journal of Odonatology, 7(2), 37–41.</t>
    </r>
  </si>
  <si>
    <t>Guangxi Zhuang Autonomous Region (CHI)</t>
  </si>
  <si>
    <r>
      <t xml:space="preserve">Wilson, K. D. P., &amp; Reels, G. T. (2003). Odonata of Guangxi Zhuang Autonomous Region,  China, part I: Zygoptera. Odonatologica, 32(3), 237–279./ Wilson, K. D. P. (2012). Odonata of Guangxi Zhuang Autonomous Region, China, part II: Anisoptera. </t>
    </r>
    <r>
      <rPr>
        <i/>
        <sz val="11"/>
        <color theme="1"/>
        <rFont val="Aptos Narrow"/>
        <family val="2"/>
        <scheme val="minor"/>
      </rPr>
      <t>International Journal of Odonatology</t>
    </r>
    <r>
      <rPr>
        <sz val="11"/>
        <color theme="1"/>
        <rFont val="Aptos Narrow"/>
        <family val="2"/>
        <scheme val="minor"/>
      </rPr>
      <t xml:space="preserve">, </t>
    </r>
    <r>
      <rPr>
        <i/>
        <sz val="11"/>
        <color theme="1"/>
        <rFont val="Aptos Narrow"/>
        <family val="2"/>
        <scheme val="minor"/>
      </rPr>
      <t>8</t>
    </r>
    <r>
      <rPr>
        <sz val="11"/>
        <color theme="1"/>
        <rFont val="Aptos Narrow"/>
        <family val="2"/>
        <scheme val="minor"/>
      </rPr>
      <t>(1), 37–41.</t>
    </r>
  </si>
  <si>
    <t>Guatemala</t>
  </si>
  <si>
    <t>Guernsey</t>
  </si>
  <si>
    <t>Guinea</t>
  </si>
  <si>
    <t>Guinea-Bissau</t>
  </si>
  <si>
    <t>Gujarat (central) (IND)</t>
  </si>
  <si>
    <t>Rohmare, V. B., Rathod, D. M., Dholu, S. G., Parasharya, B. M., &amp; Talmale, S. S. (2015). An inventory of odonates of central Gujarat, India. Journal of Threatened Taxa, 7(11), 7805–7811. https://doi.org/10.11609/JoTT.o4292.7805-11</t>
  </si>
  <si>
    <t>Gujarat (southern) (IND)</t>
  </si>
  <si>
    <t>Rathod, D. M., Parasharya, B. M., &amp; Talmale, S. S. (2016). Odonata (Insecta) diversity of southern Gujarat, India. Journal of Threatened Taxa, 8(11), 9339. https://doi.org/10.11609/jott.2609.8.11.9339-9349</t>
  </si>
  <si>
    <t>Guyana</t>
  </si>
  <si>
    <t>Hainan (CHI)</t>
  </si>
  <si>
    <r>
      <t xml:space="preserve">Reels, G. T., &amp; Zhang, H. (2015). </t>
    </r>
    <r>
      <rPr>
        <i/>
        <sz val="11"/>
        <color theme="1"/>
        <rFont val="Aptos Narrow"/>
        <family val="2"/>
        <scheme val="minor"/>
      </rPr>
      <t>A Field guide to the dragonflies of Hainan</t>
    </r>
    <r>
      <rPr>
        <sz val="11"/>
        <color theme="1"/>
        <rFont val="Aptos Narrow"/>
        <family val="2"/>
        <scheme val="minor"/>
      </rPr>
      <t>. Huayu Nature Book Trade Co. Ltd.</t>
    </r>
  </si>
  <si>
    <t>Halmahera (IDN)</t>
  </si>
  <si>
    <t>Havelock island (IND)</t>
  </si>
  <si>
    <t>Sivaperuman, C. (2015). Odonata of Andaman and Nicobar Islands, India. In Aquatic Ecosystem: Biodiversity, Ecology and Conservation (pp. 153–162). https://doi.org/10.1007/978-81-322-2178-4</t>
  </si>
  <si>
    <t>Hawaii (USA)</t>
  </si>
  <si>
    <r>
      <t xml:space="preserve">Daigle, J. J. (2000). The distribution of the Odonata of Hawaii. </t>
    </r>
    <r>
      <rPr>
        <i/>
        <sz val="11"/>
        <color theme="1"/>
        <rFont val="Aptos Narrow"/>
        <family val="2"/>
        <scheme val="minor"/>
      </rPr>
      <t>Bulletin of American Odonatology</t>
    </r>
    <r>
      <rPr>
        <sz val="11"/>
        <color theme="1"/>
        <rFont val="Aptos Narrow"/>
        <family val="2"/>
        <scheme val="minor"/>
      </rPr>
      <t xml:space="preserve">, </t>
    </r>
    <r>
      <rPr>
        <i/>
        <sz val="11"/>
        <color theme="1"/>
        <rFont val="Aptos Narrow"/>
        <family val="2"/>
        <scheme val="minor"/>
      </rPr>
      <t>6</t>
    </r>
    <r>
      <rPr>
        <sz val="11"/>
        <color theme="1"/>
        <rFont val="Aptos Narrow"/>
        <family val="2"/>
        <scheme val="minor"/>
      </rPr>
      <t>(1), 1–5.</t>
    </r>
  </si>
  <si>
    <t>Heard Island and McDonald Islands (AUS)</t>
  </si>
  <si>
    <t>Henan (CHI)</t>
  </si>
  <si>
    <r>
      <t xml:space="preserve">Zhigu, W. (2007). </t>
    </r>
    <r>
      <rPr>
        <i/>
        <sz val="11"/>
        <color theme="1"/>
        <rFont val="Aptos Narrow"/>
        <family val="2"/>
        <scheme val="minor"/>
      </rPr>
      <t>The fauna dragonflies of Henan. Odonata</t>
    </r>
    <r>
      <rPr>
        <sz val="11"/>
        <color theme="1"/>
        <rFont val="Aptos Narrow"/>
        <family val="2"/>
        <scheme val="minor"/>
      </rPr>
      <t>. Henan Science and Technology Press.</t>
    </r>
  </si>
  <si>
    <t>Henry Lawrence island (IND)</t>
  </si>
  <si>
    <t>Hispaniola (DOM+HTI)</t>
  </si>
  <si>
    <t>Homonhon island (PHL)</t>
  </si>
  <si>
    <t>Honduras</t>
  </si>
  <si>
    <t>Hong Kong (CHI)</t>
  </si>
  <si>
    <r>
      <t xml:space="preserve">Reels, G. T. (2019). An annotated check list of Hong Kong dragonflies and assessment of their local conservation significance.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30</t>
    </r>
    <r>
      <rPr>
        <sz val="11"/>
        <color theme="1"/>
        <rFont val="Aptos Narrow"/>
        <family val="2"/>
        <scheme val="minor"/>
      </rPr>
      <t>, 1–49.</t>
    </r>
  </si>
  <si>
    <t>Huizhou (CHI)</t>
  </si>
  <si>
    <r>
      <t xml:space="preserve">Hongdao, W. (2012). </t>
    </r>
    <r>
      <rPr>
        <i/>
        <sz val="11"/>
        <color theme="1"/>
        <rFont val="Aptos Narrow"/>
        <family val="2"/>
        <scheme val="minor"/>
      </rPr>
      <t>Huizhou dragonflies</t>
    </r>
    <r>
      <rPr>
        <sz val="11"/>
        <color theme="1"/>
        <rFont val="Aptos Narrow"/>
        <family val="2"/>
        <scheme val="minor"/>
      </rPr>
      <t>. China Forestry Publishing House.</t>
    </r>
  </si>
  <si>
    <t>Hungary</t>
  </si>
  <si>
    <t>Sandall, E. L., Pinkert, S., &amp; Jetz, W. (2022). Country‐level checklists and occurrences for the world’s Odonata (dragonflies and damselflies). Journal of Biogeography, 49(8), 1586–1598. https://doi.org/10.1111/jbi.14457 / Seehausen, M. (2014). New to the fauna of Hong Kong: Matrona basilaris Selys, 1853 (Odonata: Calopterygidae). International Dragonfly Fund - Report, 65, 3–5.</t>
  </si>
  <si>
    <t>Iceland</t>
  </si>
  <si>
    <t>Artic ocean</t>
  </si>
  <si>
    <t>Idaho (USA)</t>
  </si>
  <si>
    <t>Ilhas Desertas (PRT)</t>
  </si>
  <si>
    <t>Ilhas Selvagens (PRT)</t>
  </si>
  <si>
    <t>Illinois (USA)</t>
  </si>
  <si>
    <t>Indiana (USA)</t>
  </si>
  <si>
    <t>Inglis island (IND)</t>
  </si>
  <si>
    <t>Iowa (USA)</t>
  </si>
  <si>
    <t>Irakleia (GRC)</t>
  </si>
  <si>
    <r>
      <t xml:space="preserve">Gavalas, I., Salteri, A., &amp; Alexiou, S. (2018). The Odonata fauna of Náxos and Iraklia Islands, Greece. </t>
    </r>
    <r>
      <rPr>
        <i/>
        <sz val="11"/>
        <color theme="1"/>
        <rFont val="Aptos Narrow"/>
        <family val="2"/>
        <scheme val="minor"/>
      </rPr>
      <t>Libellula</t>
    </r>
    <r>
      <rPr>
        <sz val="11"/>
        <color theme="1"/>
        <rFont val="Aptos Narrow"/>
        <family val="2"/>
        <scheme val="minor"/>
      </rPr>
      <t xml:space="preserve">, </t>
    </r>
    <r>
      <rPr>
        <i/>
        <sz val="11"/>
        <color theme="1"/>
        <rFont val="Aptos Narrow"/>
        <family val="2"/>
        <scheme val="minor"/>
      </rPr>
      <t>37</t>
    </r>
    <r>
      <rPr>
        <sz val="11"/>
        <color theme="1"/>
        <rFont val="Aptos Narrow"/>
        <family val="2"/>
        <scheme val="minor"/>
      </rPr>
      <t>(3/4), 181–186.</t>
    </r>
  </si>
  <si>
    <t>Iran</t>
  </si>
  <si>
    <t>Iraq</t>
  </si>
  <si>
    <t>Ireland</t>
  </si>
  <si>
    <t>Boudot, J.-P., &amp; Kalkman, V. J. (2015). Atlas of the European dragonflies and damselflies. KNNV Publishing.</t>
  </si>
  <si>
    <t>Isabela (Galápagos) (ECU)</t>
  </si>
  <si>
    <t>Isle of Man</t>
  </si>
  <si>
    <t>Israel</t>
  </si>
  <si>
    <t>Italy</t>
  </si>
  <si>
    <t>La Porta, G., Landi, F., Leandri, F., &amp; Assandri, G. (2023). The new Checklist of the Italian Fauna: Odonata. Biogeographia – The Journal of Integrative Biogeography, 38(1), ucl009. https://doi.org/10.21426/B638158781</t>
  </si>
  <si>
    <t>Itbayat island (PHL)</t>
  </si>
  <si>
    <t>Jamaica</t>
  </si>
  <si>
    <t>Japan</t>
  </si>
  <si>
    <t>Java (IDN)</t>
  </si>
  <si>
    <t>Jersey</t>
  </si>
  <si>
    <t>John Lawrence island (IND)</t>
  </si>
  <si>
    <t>Jolo island (PHL)</t>
  </si>
  <si>
    <r>
      <t xml:space="preserve">Villanueva, R. J. T., &amp; Cahilog, H. (2012). Notes on a small Odonata collection from Tawi-Tawi, Sanga-Sanga and Jolo islands, Philippines. </t>
    </r>
    <r>
      <rPr>
        <i/>
        <sz val="11"/>
        <color theme="1"/>
        <rFont val="Aptos Narrow"/>
        <family val="2"/>
        <scheme val="minor"/>
      </rPr>
      <t>International Dragonfly Fund - Report</t>
    </r>
    <r>
      <rPr>
        <sz val="11"/>
        <color theme="1"/>
        <rFont val="Aptos Narrow"/>
        <family val="2"/>
        <scheme val="minor"/>
      </rPr>
      <t xml:space="preserve">, </t>
    </r>
    <r>
      <rPr>
        <i/>
        <sz val="11"/>
        <color theme="1"/>
        <rFont val="Aptos Narrow"/>
        <family val="2"/>
        <scheme val="minor"/>
      </rPr>
      <t>55</t>
    </r>
    <r>
      <rPr>
        <sz val="11"/>
        <color theme="1"/>
        <rFont val="Aptos Narrow"/>
        <family val="2"/>
        <scheme val="minor"/>
      </rPr>
      <t>, 1–32.</t>
    </r>
  </si>
  <si>
    <t>Jomalig island (PHL)</t>
  </si>
  <si>
    <r>
      <t xml:space="preserve">Villanueva, R. J. T., &amp; Estacio, R. D. (2020). The Odonata collected in October 2019 on Patnanungan Island, Jomalig Island and Panukulan (northeastern Polillo), Philippines, with a checklist of the Polillo Odonata fauna. </t>
    </r>
    <r>
      <rPr>
        <i/>
        <sz val="11"/>
        <color theme="1"/>
        <rFont val="Aptos Narrow"/>
        <family val="2"/>
        <scheme val="minor"/>
      </rPr>
      <t>IDF-Report</t>
    </r>
    <r>
      <rPr>
        <sz val="11"/>
        <color theme="1"/>
        <rFont val="Aptos Narrow"/>
        <family val="2"/>
        <scheme val="minor"/>
      </rPr>
      <t xml:space="preserve">, </t>
    </r>
    <r>
      <rPr>
        <i/>
        <sz val="11"/>
        <color theme="1"/>
        <rFont val="Aptos Narrow"/>
        <family val="2"/>
        <scheme val="minor"/>
      </rPr>
      <t>151</t>
    </r>
    <r>
      <rPr>
        <sz val="11"/>
        <color theme="1"/>
        <rFont val="Aptos Narrow"/>
        <family val="2"/>
        <scheme val="minor"/>
      </rPr>
      <t>, 1–21.</t>
    </r>
  </si>
  <si>
    <t>Jordan</t>
  </si>
  <si>
    <t>Kadavu (FJI)</t>
  </si>
  <si>
    <t>Melanesia</t>
  </si>
  <si>
    <r>
      <t xml:space="preserve">Donnelly, T. W., &amp; Marinov, M. (2024). The Fijian genus Nesobasis Selys, 1891 Part 2: Revision in comparison to Nikoulabasis Ferguson et al., 2023 with particular emphasis on Vanua Levu, Taveuni, Koro and erection of 10 new species and one subspecies (Odonata: Coenagrionidae). Megataxa, 14(1), 1–266. https://doi.org/10.11646/megataxa.14.1.1 / Marinov, M., &amp; Rashni, B. (2023). Contribution to the Odonata of Kadavu, Fiji with erection of three new species (Insecta: Odonata).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41</t>
    </r>
    <r>
      <rPr>
        <sz val="11"/>
        <color theme="1"/>
        <rFont val="Aptos Narrow"/>
        <family val="2"/>
        <scheme val="minor"/>
      </rPr>
      <t>, 1–34.</t>
    </r>
  </si>
  <si>
    <t>Kansas (USA)</t>
  </si>
  <si>
    <t>Karimganj District (IND)</t>
  </si>
  <si>
    <t>Joshi, S., Gassah, R., &amp; Ismavel, V. A. (2022). Dragonflies and damselflies (Insecta: Odonata) of Karimganj District, Assam, India with four additions to the Indian checklist. Oriental Insects, 56(3), 299–327. https://doi.org/10.1080/00305316.2021.1982787</t>
  </si>
  <si>
    <t>Kazakhstan</t>
  </si>
  <si>
    <t>Kentucky (USA)</t>
  </si>
  <si>
    <t>Kenya</t>
  </si>
  <si>
    <t>Kerala (IND)</t>
  </si>
  <si>
    <t>Gopalan, S. V., Sherif, M., &amp; Chandran, A. V. (2022). A checklist of dragonflies &amp; damselflies (Insecta: Odonata) of Kerala, India. Journal of Threatened Taxa, 14(2), 20654–20665. https://doi.org/10.11609/jott.7504.14.2.20654-20665</t>
  </si>
  <si>
    <t>Kermadec islands (NZL)</t>
  </si>
  <si>
    <r>
      <t xml:space="preserve">Armstrong, J. S. (1973). Odonata of the Kermadec Islands. </t>
    </r>
    <r>
      <rPr>
        <i/>
        <sz val="11"/>
        <color theme="1"/>
        <rFont val="Aptos Narrow"/>
        <family val="2"/>
        <scheme val="minor"/>
      </rPr>
      <t>New Zealand Entomologist</t>
    </r>
    <r>
      <rPr>
        <sz val="11"/>
        <color theme="1"/>
        <rFont val="Aptos Narrow"/>
        <family val="2"/>
        <scheme val="minor"/>
      </rPr>
      <t xml:space="preserve">, </t>
    </r>
    <r>
      <rPr>
        <i/>
        <sz val="11"/>
        <color theme="1"/>
        <rFont val="Aptos Narrow"/>
        <family val="2"/>
        <scheme val="minor"/>
      </rPr>
      <t>5</t>
    </r>
    <r>
      <rPr>
        <sz val="11"/>
        <color theme="1"/>
        <rFont val="Aptos Narrow"/>
        <family val="2"/>
        <scheme val="minor"/>
      </rPr>
      <t>(3), 277–283. doi:10.1080/00779962.1973.9723022</t>
    </r>
  </si>
  <si>
    <t>Kiribati</t>
  </si>
  <si>
    <t>Korea, Democratic People's Republic of</t>
  </si>
  <si>
    <t>Korea, Republic of</t>
  </si>
  <si>
    <t>Koro (FJI)</t>
  </si>
  <si>
    <t>Donnelly, T. W., &amp; Marinov, M. (2024). The Fijian genus Nesobasis Selys, 1891 Part 2: Revision in comparison to Nikoulabasis Ferguson et al., 2023 with particular emphasis on Vanua Levu, Taveuni, Koro and erection of 10 new species and one subspecies (Odonata: Coenagrionidae). Megataxa, 14(1), 1–266. https://doi.org/10.11646/megataxa.14.1.1</t>
  </si>
  <si>
    <t>Kosrae (FSM)</t>
  </si>
  <si>
    <r>
      <t xml:space="preserve">Buden, D. W., &amp; Paulson, D. R. (2003). The Odonata of Kosrae, Eastern Caroline Islands, Micronesia. </t>
    </r>
    <r>
      <rPr>
        <i/>
        <sz val="11"/>
        <color theme="1"/>
        <rFont val="Aptos Narrow"/>
        <family val="2"/>
        <scheme val="minor"/>
      </rPr>
      <t>Pacific Science</t>
    </r>
    <r>
      <rPr>
        <sz val="11"/>
        <color theme="1"/>
        <rFont val="Aptos Narrow"/>
        <family val="2"/>
        <scheme val="minor"/>
      </rPr>
      <t xml:space="preserve">, </t>
    </r>
    <r>
      <rPr>
        <i/>
        <sz val="11"/>
        <color theme="1"/>
        <rFont val="Aptos Narrow"/>
        <family val="2"/>
        <scheme val="minor"/>
      </rPr>
      <t>57</t>
    </r>
    <r>
      <rPr>
        <sz val="11"/>
        <color theme="1"/>
        <rFont val="Aptos Narrow"/>
        <family val="2"/>
        <scheme val="minor"/>
      </rPr>
      <t>(4), 399–407. doi:10.1080/13887890.2003.10510450</t>
    </r>
  </si>
  <si>
    <t>Kuwait</t>
  </si>
  <si>
    <t>Kyrgyzstan</t>
  </si>
  <si>
    <t>La Gomera (ESP)</t>
  </si>
  <si>
    <t>La Palma (ESP)</t>
  </si>
  <si>
    <t>Lanzarote (ESP)</t>
  </si>
  <si>
    <t>Lao People's Democratic Republic</t>
  </si>
  <si>
    <t>Lastovo island (HRV)</t>
  </si>
  <si>
    <r>
      <t xml:space="preserve">Štih, A., Koren, T., &amp; Franković, M. (2020). New data and checklist of dragonflies. </t>
    </r>
    <r>
      <rPr>
        <i/>
        <sz val="11"/>
        <color theme="1"/>
        <rFont val="Aptos Narrow"/>
        <family val="2"/>
        <scheme val="minor"/>
      </rPr>
      <t>Libellula</t>
    </r>
    <r>
      <rPr>
        <sz val="11"/>
        <color theme="1"/>
        <rFont val="Aptos Narrow"/>
        <family val="2"/>
        <scheme val="minor"/>
      </rPr>
      <t xml:space="preserve">, </t>
    </r>
    <r>
      <rPr>
        <i/>
        <sz val="11"/>
        <color theme="1"/>
        <rFont val="Aptos Narrow"/>
        <family val="2"/>
        <scheme val="minor"/>
      </rPr>
      <t>39</t>
    </r>
    <r>
      <rPr>
        <sz val="11"/>
        <color theme="1"/>
        <rFont val="Aptos Narrow"/>
        <family val="2"/>
        <scheme val="minor"/>
      </rPr>
      <t>(3/4), 179–192.</t>
    </r>
  </si>
  <si>
    <t>Latvia</t>
  </si>
  <si>
    <t>Lebanon</t>
  </si>
  <si>
    <t>Lesbos (GRC)</t>
  </si>
  <si>
    <r>
      <t xml:space="preserve">Bowers, J. (2008). </t>
    </r>
    <r>
      <rPr>
        <i/>
        <sz val="11"/>
        <color theme="1"/>
        <rFont val="Aptos Narrow"/>
        <family val="2"/>
        <scheme val="minor"/>
      </rPr>
      <t>The dragonflies of Lesbos</t>
    </r>
    <r>
      <rPr>
        <sz val="11"/>
        <color theme="1"/>
        <rFont val="Aptos Narrow"/>
        <family val="2"/>
        <scheme val="minor"/>
      </rPr>
      <t>. Friends of Green Lesbos.</t>
    </r>
  </si>
  <si>
    <t>Lesotho</t>
  </si>
  <si>
    <t>Leyte island (PHL)</t>
  </si>
  <si>
    <t>Liberia</t>
  </si>
  <si>
    <t>Libya</t>
  </si>
  <si>
    <t>Liechtenstein</t>
  </si>
  <si>
    <t>Lithuania</t>
  </si>
  <si>
    <t>Lombok (IDN)</t>
  </si>
  <si>
    <t>Louisiana USA)</t>
  </si>
  <si>
    <t>Luxembourg</t>
  </si>
  <si>
    <t>Luzon island (PHL)</t>
  </si>
  <si>
    <t>Macao (CHN)</t>
  </si>
  <si>
    <t>Madagascar</t>
  </si>
  <si>
    <t>Dijkstra, Klaas-Douwe B. (2022). Odonata, dragonflies, damselflies, angidina. In S. M. Goodman, A. Andrianarimisa, A. H. Armstrong, A. Cooke, M. De Wit, J. U. Ganzhorn, L. Gautier, S. M. Goodman, J. P. G. Jones, W. L. Jungers, D. W. Krause, O. Langrand, P. P. Lowry, P. A. Racey, A. P. Raselimanana, R. J. Safford, J. S. Sparks, M. L. J. Stiassny, P. Tortosa, &amp; M. Vences (Eds.), The New Natural History of Madagascar (pp. 953–1244). Princeton University Press. https://doi.org/10.2307/j.ctv2ks6tbb</t>
  </si>
  <si>
    <t>Madeira (PRT)</t>
  </si>
  <si>
    <t>Madhya Pradesh and Chhattisgarh States (IND)</t>
  </si>
  <si>
    <r>
      <t xml:space="preserve">Tiple, A. D., &amp; Chandra, K. (2013). Dragonflies and Damselflies (Insecta, Odonata) of Madhya Pradesh and Chhattisgarh States, Central India. </t>
    </r>
    <r>
      <rPr>
        <i/>
        <sz val="11"/>
        <color theme="1"/>
        <rFont val="Aptos Narrow"/>
        <family val="2"/>
        <scheme val="minor"/>
      </rPr>
      <t>Journal Care4Nature</t>
    </r>
    <r>
      <rPr>
        <sz val="11"/>
        <color theme="1"/>
        <rFont val="Aptos Narrow"/>
        <family val="2"/>
        <scheme val="minor"/>
      </rPr>
      <t xml:space="preserve">, </t>
    </r>
    <r>
      <rPr>
        <i/>
        <sz val="11"/>
        <color theme="1"/>
        <rFont val="Aptos Narrow"/>
        <family val="2"/>
        <scheme val="minor"/>
      </rPr>
      <t>1</t>
    </r>
    <r>
      <rPr>
        <sz val="11"/>
        <color theme="1"/>
        <rFont val="Aptos Narrow"/>
        <family val="2"/>
        <scheme val="minor"/>
      </rPr>
      <t>(1), 3–11.</t>
    </r>
  </si>
  <si>
    <t>Maharashtra State (IND)</t>
  </si>
  <si>
    <t>Sawant, D., Ogale, H., &amp; Deulkar, R. M. (2022). An annotated checklist of odonates of Amboli-Chaukul-Parpoli region showing new records for the Maharashtra State, India with updated state checklist. Journal of Threatened Taxa, 14(11), 22164–22178. https://doi.org/10.11609/jott.7715.14.11.22164-22178</t>
  </si>
  <si>
    <t>Maine (USA)</t>
  </si>
  <si>
    <t>Malawi</t>
  </si>
  <si>
    <t>Maldives</t>
  </si>
  <si>
    <r>
      <t xml:space="preserve">Olsvik, H., &amp; Hamalainen, M. (1992). Dragonfly records from the Maldive islands, Indian ocean (Odonata). </t>
    </r>
    <r>
      <rPr>
        <i/>
        <sz val="11"/>
        <color theme="1"/>
        <rFont val="Aptos Narrow"/>
        <family val="2"/>
        <scheme val="minor"/>
      </rPr>
      <t>Opuscula Zoologica Fluminensia</t>
    </r>
    <r>
      <rPr>
        <sz val="11"/>
        <color theme="1"/>
        <rFont val="Aptos Narrow"/>
        <family val="2"/>
        <scheme val="minor"/>
      </rPr>
      <t xml:space="preserve">, </t>
    </r>
    <r>
      <rPr>
        <i/>
        <sz val="11"/>
        <color theme="1"/>
        <rFont val="Aptos Narrow"/>
        <family val="2"/>
        <scheme val="minor"/>
      </rPr>
      <t>89</t>
    </r>
    <r>
      <rPr>
        <sz val="11"/>
        <color theme="1"/>
        <rFont val="Aptos Narrow"/>
        <family val="2"/>
        <scheme val="minor"/>
      </rPr>
      <t>, 1–7.</t>
    </r>
  </si>
  <si>
    <t>Mali</t>
  </si>
  <si>
    <t>Mallorca (ESP)</t>
  </si>
  <si>
    <t>Malta</t>
  </si>
  <si>
    <r>
      <t xml:space="preserve">Gauci, C. (2014). A Review of the Odonata of the Maltese Islands. </t>
    </r>
    <r>
      <rPr>
        <i/>
        <sz val="11"/>
        <color theme="1"/>
        <rFont val="Aptos Narrow"/>
        <family val="2"/>
        <scheme val="minor"/>
      </rPr>
      <t>Journal of the British Dragonfly Society</t>
    </r>
    <r>
      <rPr>
        <sz val="11"/>
        <color theme="1"/>
        <rFont val="Aptos Narrow"/>
        <family val="2"/>
        <scheme val="minor"/>
      </rPr>
      <t xml:space="preserve">, </t>
    </r>
    <r>
      <rPr>
        <i/>
        <sz val="11"/>
        <color theme="1"/>
        <rFont val="Aptos Narrow"/>
        <family val="2"/>
        <scheme val="minor"/>
      </rPr>
      <t>30</t>
    </r>
    <r>
      <rPr>
        <sz val="11"/>
        <color theme="1"/>
        <rFont val="Aptos Narrow"/>
        <family val="2"/>
        <scheme val="minor"/>
      </rPr>
      <t>(2), 79–109. / Degabriele, G. (2013). An overview of the dragonflies and damselflies of the Maltese Islands (Central Mediterranean) (Odonata). Bulletin of the Entomological Society of Malta, 6, 5–127.</t>
    </r>
  </si>
  <si>
    <t>Manitoba (CAN)</t>
  </si>
  <si>
    <t>Manus island (PNG)</t>
  </si>
  <si>
    <r>
      <t xml:space="preserve">Richards, S. J., Theischinger, G., &amp; Tamarua, W. (2015). Dragonflies and damselflies (Odonata) of  Manus and Mussau Islands. In N. Whitmore (Ed.), </t>
    </r>
    <r>
      <rPr>
        <i/>
        <sz val="11"/>
        <color theme="1"/>
        <rFont val="Aptos Narrow"/>
        <family val="2"/>
        <scheme val="minor"/>
      </rPr>
      <t>A rapid biodiversity survey of Papua New Guinea’s Manus and Mussau Islands</t>
    </r>
    <r>
      <rPr>
        <sz val="11"/>
        <color theme="1"/>
        <rFont val="Aptos Narrow"/>
        <family val="2"/>
        <scheme val="minor"/>
      </rPr>
      <t xml:space="preserve"> (pp. 27–37). Wildlife Conservation Society Papua New Guinea Program.</t>
    </r>
  </si>
  <si>
    <t>Marinduque island (PHL)</t>
  </si>
  <si>
    <t>Marshall Islands</t>
  </si>
  <si>
    <t>Buden, D. W. (2018). Dragonflies and Damselflies (Insecta: Odonata) of the Republic of the Marshall Islands. Pacific Science, 72(3), 373–387. https://doi.org/10.2984/72.3.8</t>
  </si>
  <si>
    <t>Martinique (FRA)</t>
  </si>
  <si>
    <t>Maryland (USA)</t>
  </si>
  <si>
    <t>Masbate island (PHL)</t>
  </si>
  <si>
    <t>Mascarene (MUS)</t>
  </si>
  <si>
    <r>
      <t xml:space="preserve">Couteyen, S., &amp; Papazian, M. (2012). Catalogue et affinités géographiques des Odonata des îles voisines de Madagascar (Insecta: Pterygota). </t>
    </r>
    <r>
      <rPr>
        <i/>
        <sz val="11"/>
        <color theme="1"/>
        <rFont val="Aptos Narrow"/>
        <family val="2"/>
        <scheme val="minor"/>
      </rPr>
      <t>Annales de La Société Entomologique de France (Nouvelle Série)</t>
    </r>
    <r>
      <rPr>
        <sz val="11"/>
        <color theme="1"/>
        <rFont val="Aptos Narrow"/>
        <family val="2"/>
        <scheme val="minor"/>
      </rPr>
      <t xml:space="preserve">, </t>
    </r>
    <r>
      <rPr>
        <i/>
        <sz val="11"/>
        <color theme="1"/>
        <rFont val="Aptos Narrow"/>
        <family val="2"/>
        <scheme val="minor"/>
      </rPr>
      <t>48</t>
    </r>
    <r>
      <rPr>
        <sz val="11"/>
        <color theme="1"/>
        <rFont val="Aptos Narrow"/>
        <family val="2"/>
        <scheme val="minor"/>
      </rPr>
      <t>(1-2), 199–215.</t>
    </r>
  </si>
  <si>
    <t>Massachusetts (USA)</t>
  </si>
  <si>
    <t>Mato Grosso (BRA)</t>
  </si>
  <si>
    <r>
      <t xml:space="preserve">Vilela, D. S., Cordero-Rivera, A., &amp; Guillermo-Ferreira, R. (2024). The Odonata of the Chapada dos Guimarães National Park, Mato Grosso state, Brazil, with an updated species list for the state.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53</t>
    </r>
    <r>
      <rPr>
        <sz val="11"/>
        <color theme="1"/>
        <rFont val="Aptos Narrow"/>
        <family val="2"/>
        <scheme val="minor"/>
      </rPr>
      <t>(3/4), 265–296.</t>
    </r>
  </si>
  <si>
    <t>Mato Grosso do Sul (BRA)</t>
  </si>
  <si>
    <t>Rodrigues, M. É., &amp; Roque, F. de O. (2017). Checklist de Odonata do estado de Mato Grosso do Sul, Brasil. Iheringia, Série Zoologia, 107, e2017117. https://doi.org/10.1590/1678-4766e2017117</t>
  </si>
  <si>
    <t>Mauritania</t>
  </si>
  <si>
    <r>
      <t xml:space="preserve">Ferreira, S., Boudot, J. P., Tarroso, P., &amp; Brito, J. C. (2011). Overview of Odonata known from Mauritania (West Africa).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40</t>
    </r>
    <r>
      <rPr>
        <sz val="11"/>
        <color theme="1"/>
        <rFont val="Aptos Narrow"/>
        <family val="2"/>
        <scheme val="minor"/>
      </rPr>
      <t>(4), 277–285.</t>
    </r>
  </si>
  <si>
    <t>Mauritius</t>
  </si>
  <si>
    <t>Mayotte (FRA)</t>
  </si>
  <si>
    <t>Mendanau island (IDN)</t>
  </si>
  <si>
    <r>
      <t xml:space="preserve">Alfarisyi, A. (2019). Odonata survey on some of the outer islands of Belitung Regency, Belitung island, Indonesia.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29</t>
    </r>
    <r>
      <rPr>
        <sz val="11"/>
        <color theme="1"/>
        <rFont val="Aptos Narrow"/>
        <family val="2"/>
        <scheme val="minor"/>
      </rPr>
      <t>, 1–34.</t>
    </r>
  </si>
  <si>
    <t>Menorca (ESP)</t>
  </si>
  <si>
    <t>Mexico</t>
  </si>
  <si>
    <t>Michigan (USA)</t>
  </si>
  <si>
    <t>Middle Button island (IND)</t>
  </si>
  <si>
    <t>Minas Gerais (BRA)</t>
  </si>
  <si>
    <t>Vilela, D. S., Koroiva, R., Tosta, T. H. A., Novaes, M. C., &amp; Guillermo-Ferreira, R. (2020). Dragonflies and damselflies from the west of Minas Gerais, Brazil: Checklist and new records. Biota Neotropica, 20(1), e20190851. https://doi.org/10.1590/1676-0611-BN-2019-0851 / https://libelulasdemg.com.br/especies.php</t>
  </si>
  <si>
    <t>Mindanao island (PHL)</t>
  </si>
  <si>
    <t>Mindoro island (PHL)</t>
  </si>
  <si>
    <t>Minnesota (USA)</t>
  </si>
  <si>
    <t>Mississippi (USA)</t>
  </si>
  <si>
    <t>Missouri (USA)</t>
  </si>
  <si>
    <t>Moala island (FJI)</t>
  </si>
  <si>
    <t xml:space="preserve">Milen Marinov, pers. comm. </t>
  </si>
  <si>
    <t>Mohéli (COM)</t>
  </si>
  <si>
    <t>Moldova, Republic of</t>
  </si>
  <si>
    <t>Moluccas (IDN)</t>
  </si>
  <si>
    <t>Mongolia</t>
  </si>
  <si>
    <t>Montana (USA)</t>
  </si>
  <si>
    <t>Montenegro</t>
  </si>
  <si>
    <t>Montserrat</t>
  </si>
  <si>
    <t>Morocco</t>
  </si>
  <si>
    <t>Mozambique</t>
  </si>
  <si>
    <t>Mugla province (TUR)</t>
  </si>
  <si>
    <r>
      <t xml:space="preserve">Hope, P. (2007). </t>
    </r>
    <r>
      <rPr>
        <i/>
        <sz val="11"/>
        <color theme="1"/>
        <rFont val="Aptos Narrow"/>
        <family val="2"/>
        <scheme val="minor"/>
      </rPr>
      <t>The dragonflies of eastern Mugla province, Southwest Turkey</t>
    </r>
    <r>
      <rPr>
        <sz val="11"/>
        <color theme="1"/>
        <rFont val="Aptos Narrow"/>
        <family val="2"/>
        <scheme val="minor"/>
      </rPr>
      <t>. Mugla: Land of Lights Publishing.</t>
    </r>
  </si>
  <si>
    <t>Mussau island (PNG)</t>
  </si>
  <si>
    <t>Myanmar</t>
  </si>
  <si>
    <t>Namibia</t>
  </si>
  <si>
    <t>Nauru</t>
  </si>
  <si>
    <r>
      <t xml:space="preserve">Buden, D. W. (2008). First Records of Odonata From the Republic of Nauru. </t>
    </r>
    <r>
      <rPr>
        <i/>
        <sz val="11"/>
        <color theme="1"/>
        <rFont val="Aptos Narrow"/>
        <family val="2"/>
        <scheme val="minor"/>
      </rPr>
      <t>Micronesica</t>
    </r>
    <r>
      <rPr>
        <sz val="11"/>
        <color theme="1"/>
        <rFont val="Aptos Narrow"/>
        <family val="2"/>
        <scheme val="minor"/>
      </rPr>
      <t xml:space="preserve">, </t>
    </r>
    <r>
      <rPr>
        <i/>
        <sz val="11"/>
        <color theme="1"/>
        <rFont val="Aptos Narrow"/>
        <family val="2"/>
        <scheme val="minor"/>
      </rPr>
      <t>40</t>
    </r>
    <r>
      <rPr>
        <sz val="11"/>
        <color theme="1"/>
        <rFont val="Aptos Narrow"/>
        <family val="2"/>
        <scheme val="minor"/>
      </rPr>
      <t>(1/2), 227–232.</t>
    </r>
  </si>
  <si>
    <t>Náxos (GRC)</t>
  </si>
  <si>
    <t>Nebraska (USA)</t>
  </si>
  <si>
    <t>Negros island (PHL)</t>
  </si>
  <si>
    <t>Neil island (IND)</t>
  </si>
  <si>
    <t>Nepal</t>
  </si>
  <si>
    <t>Netherlands</t>
  </si>
  <si>
    <t>Nevada (USA)</t>
  </si>
  <si>
    <t>New Britain (PNG)</t>
  </si>
  <si>
    <r>
      <t xml:space="preserve">Michalski, J. (2012). </t>
    </r>
    <r>
      <rPr>
        <i/>
        <sz val="11"/>
        <color theme="1"/>
        <rFont val="Aptos Narrow"/>
        <family val="2"/>
        <scheme val="minor"/>
      </rPr>
      <t>A manual for the identification of the dragonflies and damselflies of New Guinea, Maluku and the Solomon islands</t>
    </r>
    <r>
      <rPr>
        <sz val="11"/>
        <color theme="1"/>
        <rFont val="Aptos Narrow"/>
        <family val="2"/>
        <scheme val="minor"/>
      </rPr>
      <t>. Morristown, New Jersey: Kanduanum Books. / Kalkman, V., &amp; Orr, A. (2013). Field guide to the damselflies of New Guinea. Brachytron, 16(supplement 3), 3–120.</t>
    </r>
  </si>
  <si>
    <t>New Brunswick (CAN)</t>
  </si>
  <si>
    <t>New Caledonia</t>
  </si>
  <si>
    <t>New Guinea (IND+PNG)</t>
  </si>
  <si>
    <t>Orr, A., &amp; Kalkman, V. (2013). Field guide to the damselflies of New Guinea. Brachytron, 16(Suplement), 3–120. / Orr, A., &amp; Kalkman, V. (2015). Field guide to the dragonflies of New Guinea. Brachytron, 17(Suplement), 3–156.</t>
  </si>
  <si>
    <t>New Hampshire (USA)</t>
  </si>
  <si>
    <t>New Jersey (USA)</t>
  </si>
  <si>
    <t>New Mexico (USA)</t>
  </si>
  <si>
    <t>New South Wales (AUS)</t>
  </si>
  <si>
    <t>New York (USA)</t>
  </si>
  <si>
    <t>New Zealand</t>
  </si>
  <si>
    <r>
      <t xml:space="preserve">Marinov, M., &amp; Ashbee, M. (2019). </t>
    </r>
    <r>
      <rPr>
        <i/>
        <sz val="11"/>
        <color theme="1"/>
        <rFont val="Aptos Narrow"/>
        <family val="2"/>
        <scheme val="minor"/>
      </rPr>
      <t>Dragonflies and damselflies of New Zealand</t>
    </r>
    <r>
      <rPr>
        <sz val="11"/>
        <color theme="1"/>
        <rFont val="Aptos Narrow"/>
        <family val="2"/>
        <scheme val="minor"/>
      </rPr>
      <t>. Auckland University Press.</t>
    </r>
  </si>
  <si>
    <t>Newfoundland and Labrador (CAN)</t>
  </si>
  <si>
    <t>Nicaragua</t>
  </si>
  <si>
    <t>Nicobar Islands (IND)</t>
  </si>
  <si>
    <t>Niger</t>
  </si>
  <si>
    <t>Nigeria</t>
  </si>
  <si>
    <t>Niue</t>
  </si>
  <si>
    <r>
      <t xml:space="preserve">Marinov, M., Chinn, W., Edwards, E., Patrick, B., &amp; Patrick, H. (2013). A revised and updated Odonata checklist of Samoa (Insecta: Odonata).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5</t>
    </r>
    <r>
      <rPr>
        <sz val="11"/>
        <color theme="1"/>
        <rFont val="Aptos Narrow"/>
        <family val="2"/>
        <scheme val="minor"/>
      </rPr>
      <t>, 1–21.</t>
    </r>
  </si>
  <si>
    <t>Norfolk Island (AUS)</t>
  </si>
  <si>
    <t>North Button island (IND)</t>
  </si>
  <si>
    <t>North Carolina (USA)</t>
  </si>
  <si>
    <t>North Caucasus (RUS)</t>
  </si>
  <si>
    <t>North Dakota (USA)</t>
  </si>
  <si>
    <t>North Macedonia</t>
  </si>
  <si>
    <t>Northern Mariana Islands (USA)</t>
  </si>
  <si>
    <t>Northern Territory (AUS)</t>
  </si>
  <si>
    <t>Northwest Territories (CAN)</t>
  </si>
  <si>
    <t>Norway</t>
  </si>
  <si>
    <t>Nova Scotia (CAN)</t>
  </si>
  <si>
    <t>Nunavut (CAN)</t>
  </si>
  <si>
    <t xml:space="preserve">http://www.odonatacentral.org </t>
  </si>
  <si>
    <t>Ohio (USA)</t>
  </si>
  <si>
    <t>Oklahoma (USA)</t>
  </si>
  <si>
    <t>Oman</t>
  </si>
  <si>
    <t>Ons (ESP)</t>
  </si>
  <si>
    <t>Ontario (CAN)</t>
  </si>
  <si>
    <t>Oregon (USA)</t>
  </si>
  <si>
    <t>Outram island (IND)</t>
  </si>
  <si>
    <t>Ovalau (FJI)</t>
  </si>
  <si>
    <t>Donnelly, T. W., &amp; Marinov, M. (2024). The Fijian genus Nesobasis Selys, 1891 Part 2: Revision in comparison to Nikoulabasis Ferguson et al., 2023 with particular emphasis on Vanua Levu, Taveuni, Koro and erection of 10 new species and one subspecies (Odonata: Coenagrionidae). Megataxa, 14(1), 1–266. https://doi.org/10.11646/megataxa.14.1.1 / Beatty, C. D., Sánchez Herrera, M., Skevington, J. H., Rashed, A., Van Gossum, H., Kelso, S., &amp; Sherratt, T. N. (2017). Biogeography and systematics of endemic island damselflies: The Nesobasis and Melanesobasis (Odonata: Zygoptera) of Fiji. Ecology and Evolution, 7(17), 7117–7129. https://doi.org/10.1002/ece3.3175</t>
  </si>
  <si>
    <t>Pakin, Ant, Mokil, Pingelap (FSM)</t>
  </si>
  <si>
    <r>
      <t xml:space="preserve">Buden, D. W. (2004). The Odonata of Pakin, Ant, Mokil, and Pingelap Atolls, Eastern Caroline Islands, Micronesia. </t>
    </r>
    <r>
      <rPr>
        <i/>
        <sz val="11"/>
        <color theme="1"/>
        <rFont val="Aptos Narrow"/>
        <family val="2"/>
        <scheme val="minor"/>
      </rPr>
      <t>Micronesica</t>
    </r>
    <r>
      <rPr>
        <sz val="11"/>
        <color theme="1"/>
        <rFont val="Aptos Narrow"/>
        <family val="2"/>
        <scheme val="minor"/>
      </rPr>
      <t xml:space="preserve">, </t>
    </r>
    <r>
      <rPr>
        <i/>
        <sz val="11"/>
        <color theme="1"/>
        <rFont val="Aptos Narrow"/>
        <family val="2"/>
        <scheme val="minor"/>
      </rPr>
      <t>37</t>
    </r>
    <r>
      <rPr>
        <sz val="11"/>
        <color theme="1"/>
        <rFont val="Aptos Narrow"/>
        <family val="2"/>
        <scheme val="minor"/>
      </rPr>
      <t>, 145–155.</t>
    </r>
  </si>
  <si>
    <t>Pakistan</t>
  </si>
  <si>
    <t>Palau</t>
  </si>
  <si>
    <t>Palawan island (PHL)</t>
  </si>
  <si>
    <r>
      <t xml:space="preserve">Hämäläinen, M., &amp; Mueller, R. A. (1997). Synopsis of the Philippine Odonata, with lists of species recorded from forty islands.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26</t>
    </r>
    <r>
      <rPr>
        <sz val="11"/>
        <color theme="1"/>
        <rFont val="Aptos Narrow"/>
        <family val="2"/>
        <scheme val="minor"/>
      </rPr>
      <t>, 249–315. / Villanueva, R. J. T., Cahilog, H., Jose, E., &amp; van Beijnen. (2018). A brief odonatological survey in Palawan and in Cuyo Island, the Philippines. IDF-Report, 119, 1–12.</t>
    </r>
  </si>
  <si>
    <t>Palestine, State of</t>
  </si>
  <si>
    <t>Panama</t>
  </si>
  <si>
    <t>Panaon island (PHL)</t>
  </si>
  <si>
    <t>Panay island (PHL)</t>
  </si>
  <si>
    <t>Paraguay</t>
  </si>
  <si>
    <t>Sandall, E. L., Pinkert, S., &amp; Jetz, W. (2022). Country‐level checklists and occurrences for the world’s Odonata (dragonflies and damselflies). Journal of Biogeography, 49(8), 1586–1598. https://doi.org/10.1111/jbi.14457 / Dickens, J. K., Schoenberger, D., &amp; VanCompernolle, M. (2020). Guide to the Odonata of central Ñeembucú, Paraguay: Indicator species of wetland habitats. International Journal of Odonatology, 23(3), 239–289. https://doi.org/10.1080/13887890.2020.1768157</t>
  </si>
  <si>
    <t>Paraíba (BR)</t>
  </si>
  <si>
    <t>Koroiva, R., Pereira-Colavite, A., Batista, F. R. D. C., &amp; Vilela, D. S. (2021). Checklist and contribution to the knowledge of the odonatofauna of Paraíba state, Brazil. Biota Neotropica, 21(3), e20211196. https://doi.org/10.1590/1676-0611-bn-2021-1196</t>
  </si>
  <si>
    <t>Pascua (Easter) island</t>
  </si>
  <si>
    <r>
      <t xml:space="preserve">Samways, M. J., &amp; Osborn, R. (1998). Divergence in a transoceanic circumtropical dragonfly on a remote island. </t>
    </r>
    <r>
      <rPr>
        <i/>
        <sz val="11"/>
        <color theme="1"/>
        <rFont val="Aptos Narrow"/>
        <family val="2"/>
        <scheme val="minor"/>
      </rPr>
      <t>Journal of Biogeography</t>
    </r>
    <r>
      <rPr>
        <sz val="11"/>
        <color theme="1"/>
        <rFont val="Aptos Narrow"/>
        <family val="2"/>
        <scheme val="minor"/>
      </rPr>
      <t xml:space="preserve">, </t>
    </r>
    <r>
      <rPr>
        <i/>
        <sz val="11"/>
        <color theme="1"/>
        <rFont val="Aptos Narrow"/>
        <family val="2"/>
        <scheme val="minor"/>
      </rPr>
      <t>25</t>
    </r>
    <r>
      <rPr>
        <sz val="11"/>
        <color theme="1"/>
        <rFont val="Aptos Narrow"/>
        <family val="2"/>
        <scheme val="minor"/>
      </rPr>
      <t>(5), 935–946.</t>
    </r>
  </si>
  <si>
    <t>Patagonia (ARG &amp; CHI)</t>
  </si>
  <si>
    <r>
      <t xml:space="preserve">Muzón, J., Pessacq, P., &amp; Lozano, F. (2014). The Odonata (Insecta) of Patagonia: A synopsis of their current status with illustrated keys for their identification. </t>
    </r>
    <r>
      <rPr>
        <i/>
        <sz val="11"/>
        <color theme="1"/>
        <rFont val="Aptos Narrow"/>
        <family val="2"/>
        <scheme val="minor"/>
      </rPr>
      <t>Zootaxa</t>
    </r>
    <r>
      <rPr>
        <sz val="11"/>
        <color theme="1"/>
        <rFont val="Aptos Narrow"/>
        <family val="2"/>
        <scheme val="minor"/>
      </rPr>
      <t xml:space="preserve">, </t>
    </r>
    <r>
      <rPr>
        <i/>
        <sz val="11"/>
        <color theme="1"/>
        <rFont val="Aptos Narrow"/>
        <family val="2"/>
        <scheme val="minor"/>
      </rPr>
      <t>3784</t>
    </r>
    <r>
      <rPr>
        <sz val="11"/>
        <color theme="1"/>
        <rFont val="Aptos Narrow"/>
        <family val="2"/>
        <scheme val="minor"/>
      </rPr>
      <t>(4), 346–388.</t>
    </r>
  </si>
  <si>
    <t>Patnanungan island (PHL)</t>
  </si>
  <si>
    <t>Pavlodar Region (KAZ)</t>
  </si>
  <si>
    <r>
      <t xml:space="preserve">Borisov, S. N., &amp; Kosterin, O. E. (2014). Dragonflies and Damselflies (Odonata) of north-eastern Kazakhstan. </t>
    </r>
    <r>
      <rPr>
        <i/>
        <sz val="11"/>
        <color theme="1"/>
        <rFont val="Aptos Narrow"/>
        <family val="2"/>
        <scheme val="minor"/>
      </rPr>
      <t>Euroasian Entomological Journal</t>
    </r>
    <r>
      <rPr>
        <sz val="11"/>
        <color theme="1"/>
        <rFont val="Aptos Narrow"/>
        <family val="2"/>
        <scheme val="minor"/>
      </rPr>
      <t xml:space="preserve">, </t>
    </r>
    <r>
      <rPr>
        <i/>
        <sz val="11"/>
        <color theme="1"/>
        <rFont val="Aptos Narrow"/>
        <family val="2"/>
        <scheme val="minor"/>
      </rPr>
      <t>13</t>
    </r>
    <r>
      <rPr>
        <sz val="11"/>
        <color theme="1"/>
        <rFont val="Aptos Narrow"/>
        <family val="2"/>
        <scheme val="minor"/>
      </rPr>
      <t>(4), 339–345.</t>
    </r>
  </si>
  <si>
    <t>Pavlodar Province and north- eastern Karaganda Province</t>
  </si>
  <si>
    <t>Peninsular India IND)</t>
  </si>
  <si>
    <r>
      <t xml:space="preserve">Subramanian, K. A. (2005). </t>
    </r>
    <r>
      <rPr>
        <i/>
        <sz val="11"/>
        <color theme="1"/>
        <rFont val="Aptos Narrow"/>
        <family val="2"/>
        <scheme val="minor"/>
      </rPr>
      <t>Dragonflies and Damselflies of Peninsular India. A field guide</t>
    </r>
    <r>
      <rPr>
        <sz val="11"/>
        <color theme="1"/>
        <rFont val="Aptos Narrow"/>
        <family val="2"/>
        <scheme val="minor"/>
      </rPr>
      <t>. Bangalore: Indian Academy of Sciences.</t>
    </r>
  </si>
  <si>
    <t>Peninsular Malaysia (MYS)</t>
  </si>
  <si>
    <t>Pennsylvania (USA)</t>
  </si>
  <si>
    <t>Perhentian islands (MYS)</t>
  </si>
  <si>
    <t>Bedjanič, M. (2022). Odonata records from Perhentian Islands, Malaysia. Notulae Odonatologicae, 9(9). https://doi.org/10.60024/nodo.v9i9.a3</t>
  </si>
  <si>
    <t>Peru</t>
  </si>
  <si>
    <t>Pico (PRT)</t>
  </si>
  <si>
    <t>Pitcairn (GBR)</t>
  </si>
  <si>
    <t>Pohnpei (FSM)</t>
  </si>
  <si>
    <r>
      <t xml:space="preserve">Paulson, D. R., &amp; Buden, D. W. (2003). The Odonata of Pohnpei, Eastern Caroline Island , Micronesia. </t>
    </r>
    <r>
      <rPr>
        <i/>
        <sz val="11"/>
        <color theme="1"/>
        <rFont val="Aptos Narrow"/>
        <family val="2"/>
        <scheme val="minor"/>
      </rPr>
      <t>International Journal of Odonatology</t>
    </r>
    <r>
      <rPr>
        <sz val="11"/>
        <color theme="1"/>
        <rFont val="Aptos Narrow"/>
        <family val="2"/>
        <scheme val="minor"/>
      </rPr>
      <t xml:space="preserve">, </t>
    </r>
    <r>
      <rPr>
        <i/>
        <sz val="11"/>
        <color theme="1"/>
        <rFont val="Aptos Narrow"/>
        <family val="2"/>
        <scheme val="minor"/>
      </rPr>
      <t>6</t>
    </r>
    <r>
      <rPr>
        <sz val="11"/>
        <color theme="1"/>
        <rFont val="Aptos Narrow"/>
        <family val="2"/>
        <scheme val="minor"/>
      </rPr>
      <t>(1), 39–64.</t>
    </r>
  </si>
  <si>
    <t>Poland</t>
  </si>
  <si>
    <t>Polillo Island (PHL)</t>
  </si>
  <si>
    <r>
      <t xml:space="preserve">Villanueva, R. J. T. (2010). Odonata fauna of Polillo Island—Revisited. </t>
    </r>
    <r>
      <rPr>
        <i/>
        <sz val="11"/>
        <color theme="1"/>
        <rFont val="Aptos Narrow"/>
        <family val="2"/>
        <scheme val="minor"/>
      </rPr>
      <t>International Dragonfly Fund - Report</t>
    </r>
    <r>
      <rPr>
        <sz val="11"/>
        <color theme="1"/>
        <rFont val="Aptos Narrow"/>
        <family val="2"/>
        <scheme val="minor"/>
      </rPr>
      <t xml:space="preserve">, </t>
    </r>
    <r>
      <rPr>
        <i/>
        <sz val="11"/>
        <color theme="1"/>
        <rFont val="Aptos Narrow"/>
        <family val="2"/>
        <scheme val="minor"/>
      </rPr>
      <t>27</t>
    </r>
    <r>
      <rPr>
        <sz val="11"/>
        <color theme="1"/>
        <rFont val="Aptos Narrow"/>
        <family val="2"/>
        <scheme val="minor"/>
      </rPr>
      <t>(April), 1–16. / Villanueva, R. J. T., &amp; Schorr, M. (2011). Two new damselfly species from Polillo Island, Philippines (Odonata: Platystictidae). Zootaxa, 3017, 46–50.</t>
    </r>
  </si>
  <si>
    <t>Porto Santo (PRT)</t>
  </si>
  <si>
    <t>Portugal</t>
  </si>
  <si>
    <r>
      <t xml:space="preserve">Ferreira, S., Grosso-silva, J. M., Lohr, M., Weihrauch, F., &amp; Jödicke, R. (2006). A critical checklist of the Odonata of Portugal. </t>
    </r>
    <r>
      <rPr>
        <i/>
        <sz val="11"/>
        <color theme="1"/>
        <rFont val="Aptos Narrow"/>
        <family val="2"/>
        <scheme val="minor"/>
      </rPr>
      <t>International Journal of Odonatology</t>
    </r>
    <r>
      <rPr>
        <sz val="11"/>
        <color theme="1"/>
        <rFont val="Aptos Narrow"/>
        <family val="2"/>
        <scheme val="minor"/>
      </rPr>
      <t xml:space="preserve">, </t>
    </r>
    <r>
      <rPr>
        <i/>
        <sz val="11"/>
        <color theme="1"/>
        <rFont val="Aptos Narrow"/>
        <family val="2"/>
        <scheme val="minor"/>
      </rPr>
      <t>9</t>
    </r>
    <r>
      <rPr>
        <sz val="11"/>
        <color theme="1"/>
        <rFont val="Aptos Narrow"/>
        <family val="2"/>
        <scheme val="minor"/>
      </rPr>
      <t>(2), 133–150. / Lesparre, D. (2017). Première observation de Trithemis kirbyi Sélys, 1891 (Odonata: Libellulidae) au Portugal. Boletín de La Sociedad Entomológica Aragonesa, 60, 363–364.</t>
    </r>
  </si>
  <si>
    <t>Prince Edward Island (CAN)</t>
  </si>
  <si>
    <r>
      <t xml:space="preserve">Giberson, D. J., Harding, R. W., &amp; Curley, R. (2023). Paul Brunelle’s legacy in PEI:  the dragonflies and damselflies of Prince Edward island. </t>
    </r>
    <r>
      <rPr>
        <i/>
        <sz val="11"/>
        <color theme="1"/>
        <rFont val="Aptos Narrow"/>
        <family val="2"/>
        <scheme val="minor"/>
      </rPr>
      <t>Newsletter of the Biological Survey of Canada</t>
    </r>
    <r>
      <rPr>
        <sz val="11"/>
        <color theme="1"/>
        <rFont val="Aptos Narrow"/>
        <family val="2"/>
        <scheme val="minor"/>
      </rPr>
      <t xml:space="preserve">, </t>
    </r>
    <r>
      <rPr>
        <i/>
        <sz val="11"/>
        <color theme="1"/>
        <rFont val="Aptos Narrow"/>
        <family val="2"/>
        <scheme val="minor"/>
      </rPr>
      <t>42</t>
    </r>
    <r>
      <rPr>
        <sz val="11"/>
        <color theme="1"/>
        <rFont val="Aptos Narrow"/>
        <family val="2"/>
        <scheme val="minor"/>
      </rPr>
      <t>(1), 24–36.</t>
    </r>
  </si>
  <si>
    <t>Puerto Rico</t>
  </si>
  <si>
    <t>Qatar</t>
  </si>
  <si>
    <t>Québec (CAN)</t>
  </si>
  <si>
    <t>Queensland (AUS)</t>
  </si>
  <si>
    <t>http://regions.ala.org.au/states/Queensland</t>
  </si>
  <si>
    <t>Rabi (FJI)</t>
  </si>
  <si>
    <t>Rajasthan (IND)</t>
  </si>
  <si>
    <r>
      <t xml:space="preserve">Husain, A. (2015). Odonate Fauna of Rajasthan, India with Links to Arabia and Himalaya. In </t>
    </r>
    <r>
      <rPr>
        <i/>
        <sz val="11"/>
        <color theme="1"/>
        <rFont val="Aptos Narrow"/>
        <family val="2"/>
        <scheme val="minor"/>
      </rPr>
      <t>Aquatic Ecosystem: Biodiversity, Ecology and Conservation</t>
    </r>
    <r>
      <rPr>
        <sz val="11"/>
        <color theme="1"/>
        <rFont val="Aptos Narrow"/>
        <family val="2"/>
        <scheme val="minor"/>
      </rPr>
      <t xml:space="preserve"> (pp. 117–151). doi:10.1007/978-81-322-2178-4 / Singh, D., Signh, B., &amp; Hermans, J. T. (2017). Dragonflies and Damselflies (Odonata: Insecta) of Keoladeo National Park, Rajasthan, India. Journal of Threatened Taxa, 9(7), 10445–10452.</t>
    </r>
  </si>
  <si>
    <t>Réunion (FRA)</t>
  </si>
  <si>
    <t>Rhode Island (USA)</t>
  </si>
  <si>
    <t>Rio de Janeiro (BRA)</t>
  </si>
  <si>
    <t>Carvalho, A. L., &amp; Nessimian, J. L. (1998). Odonata do Estado do Rio de Janeiro, Brasil: Hábitats e hábitos das larvas. Oecologia Brasiliensis, 5(1), 3–28. https://doi.org/10.4257/oeco.1998.0501.01 / Kompier, T. (2015). A guide to the dragonflies and damselflies of the Serra dos Orgaos, Southeastern Brazil. REGUA publications.</t>
  </si>
  <si>
    <t>Rio Grande so Sul (BRA)</t>
  </si>
  <si>
    <t>Dalzochio, M. S., Renner, S., Sganzerla, C., Prass, G., Ely, G. J., Salvi, L. C., Dametto, N., &amp; Périco, E. (2018). Checklist of Odonata (Insecta) in the state of Rio Grande do Sul, Brazil with seven new records. Biota Neotropica, 18(4). https://doi.org/10.1590/1676-0611-bn-2018-0551</t>
  </si>
  <si>
    <t>Rodrigues island</t>
  </si>
  <si>
    <t>Romania</t>
  </si>
  <si>
    <t>Rota island (MNP)</t>
  </si>
  <si>
    <r>
      <t xml:space="preserve">Polhemus, D. A. (2000). A new species of Ischnura from Rota (Odonata: Coenagrionidae), and a discussion of Zygopteran zoogeography in the insular tropical Pacific. </t>
    </r>
    <r>
      <rPr>
        <i/>
        <sz val="11"/>
        <color theme="1"/>
        <rFont val="Aptos Narrow"/>
        <family val="2"/>
        <scheme val="minor"/>
      </rPr>
      <t>Bishop Museum Occasional Papers</t>
    </r>
    <r>
      <rPr>
        <sz val="11"/>
        <color theme="1"/>
        <rFont val="Aptos Narrow"/>
        <family val="2"/>
        <scheme val="minor"/>
      </rPr>
      <t xml:space="preserve">, </t>
    </r>
    <r>
      <rPr>
        <i/>
        <sz val="11"/>
        <color theme="1"/>
        <rFont val="Aptos Narrow"/>
        <family val="2"/>
        <scheme val="minor"/>
      </rPr>
      <t>12</t>
    </r>
    <r>
      <rPr>
        <sz val="11"/>
        <color theme="1"/>
        <rFont val="Aptos Narrow"/>
        <family val="2"/>
        <scheme val="minor"/>
      </rPr>
      <t>, 5–12. / Lieftinck, M. A. (1962). Insects of Micronesia. Odonata (Vol. 5). Honolulu: Bernice P. Bishop Museum.</t>
    </r>
  </si>
  <si>
    <t>Rote island (IDN)</t>
  </si>
  <si>
    <t>Rwanda</t>
  </si>
  <si>
    <t>Sabtang island (PHL)</t>
  </si>
  <si>
    <t>Saint Barthélemy (FRA)</t>
  </si>
  <si>
    <t>Saint Eustatius (NDL)</t>
  </si>
  <si>
    <r>
      <t xml:space="preserve">Smit, J. T., Dijkstra, K.-D. B., Beentjes, K., Miller, J., Madden, H., &amp; van der Hoorn, B. (2018). First records of Odonata from Sint Eustatius, Dutch Lesser Antilles. </t>
    </r>
    <r>
      <rPr>
        <i/>
        <sz val="11"/>
        <color theme="1"/>
        <rFont val="Aptos Narrow"/>
        <family val="2"/>
        <scheme val="minor"/>
      </rPr>
      <t>Notulae Odonatologicae</t>
    </r>
    <r>
      <rPr>
        <sz val="11"/>
        <color theme="1"/>
        <rFont val="Aptos Narrow"/>
        <family val="2"/>
        <scheme val="minor"/>
      </rPr>
      <t xml:space="preserve">, </t>
    </r>
    <r>
      <rPr>
        <i/>
        <sz val="11"/>
        <color theme="1"/>
        <rFont val="Aptos Narrow"/>
        <family val="2"/>
        <scheme val="minor"/>
      </rPr>
      <t>9</t>
    </r>
    <r>
      <rPr>
        <sz val="11"/>
        <color theme="1"/>
        <rFont val="Aptos Narrow"/>
        <family val="2"/>
        <scheme val="minor"/>
      </rPr>
      <t>(2), 78–82.</t>
    </r>
  </si>
  <si>
    <t>Saint Helena (GBR)</t>
  </si>
  <si>
    <t>Pryce, D. (2021). Sympetrum dilatatum. The IUCN Red List of Threatened Species, e.T21226A193512121. https://doi.org/10.2305/IUCN.UK.2021-3.RLTS.T21226A193512121.en</t>
  </si>
  <si>
    <t>Saint Kitts and Nevis</t>
  </si>
  <si>
    <t>Saint Lucia island</t>
  </si>
  <si>
    <r>
      <t xml:space="preserve">Poiron, C., &amp; Meurgey, F. (2011). </t>
    </r>
    <r>
      <rPr>
        <i/>
        <sz val="11"/>
        <color theme="1"/>
        <rFont val="Aptos Narrow"/>
        <family val="2"/>
        <scheme val="minor"/>
      </rPr>
      <t>The Odonata of St Lucia (Lesser Antilles)</t>
    </r>
    <r>
      <rPr>
        <sz val="11"/>
        <color theme="1"/>
        <rFont val="Aptos Narrow"/>
        <family val="2"/>
        <scheme val="minor"/>
      </rPr>
      <t>. L’Herminier Natural History Society. / Sandall, E. L., Pinkert, S., &amp; Jetz, W. (2022). Country‐level checklists and occurrences for the world’s Odonata (dragonflies and damselflies). Journal of Biogeography, 49(8), 1586–1598. https://doi.org/10.1111/jbi.14457</t>
    </r>
  </si>
  <si>
    <t>Saint Martin (FRA-NDL)</t>
  </si>
  <si>
    <t>Meurgey, F., &amp; Picard, L. (2011). Les libellules des Antilles françaises. Môze: Biotope-Parthénope.</t>
  </si>
  <si>
    <t>Saint Pierre and Miquelon</t>
  </si>
  <si>
    <t>Saint Vincent and the Grenadines</t>
  </si>
  <si>
    <t>Sálvora (ESP)</t>
  </si>
  <si>
    <t>Samar island (PHL)</t>
  </si>
  <si>
    <t>Samoa</t>
  </si>
  <si>
    <t>Marinov, M., Chinn, W., Edwards, E., Patrick, B., &amp; Patrick, H. (2013). A revised and updated Odonata checklist of Samoa (Insecta: Odonata). Journal of the International Dragonfly Fund, 5, 1–21.</t>
  </si>
  <si>
    <t>Samos (GRC)</t>
  </si>
  <si>
    <t>Kalfayan, M., &amp; Taylor, J. R. E. (2020). Dragonfly assemblages in four Mediterranean wetlands of Samos Island, Greece (Odonata). Fragmenta Entomologica, 52(2), 377–385. https://doi.org/10.4081/fe.2020.470</t>
  </si>
  <si>
    <t>San Andrés (COL)</t>
  </si>
  <si>
    <t>San Cristóbal (Galápagos) (ECU)</t>
  </si>
  <si>
    <t>San Juan province (ARG)</t>
  </si>
  <si>
    <t>Romero, F. (2022). Inventario preliminar de insectos acuáticos en la provincia de San Juan, Argentina: Distribución y ecología. Acta Zoológica Lilloana, 66(1), 10–44. https://doi.org/10.30550/j.azl/2022.66.1/2022-02-03</t>
  </si>
  <si>
    <t>San Salvador island (BHS)</t>
  </si>
  <si>
    <r>
      <t xml:space="preserve">Smith, D. L., &amp; Smith, S. G. F. (1994). Life history and ecology of the dragonflies (Odonata: Anisoptera) of San Salvador, Bahamas. </t>
    </r>
    <r>
      <rPr>
        <i/>
        <sz val="11"/>
        <color theme="1"/>
        <rFont val="Aptos Narrow"/>
        <family val="2"/>
        <scheme val="minor"/>
      </rPr>
      <t>Proceedings of the Fifth Symposium on the Natural History of the Bahamas</t>
    </r>
    <r>
      <rPr>
        <sz val="11"/>
        <color theme="1"/>
        <rFont val="Aptos Narrow"/>
        <family val="2"/>
        <scheme val="minor"/>
      </rPr>
      <t>, 81–88.</t>
    </r>
  </si>
  <si>
    <t>Sanga-Sanga island (PHL)</t>
  </si>
  <si>
    <t>Santa Catarina (BRA)</t>
  </si>
  <si>
    <t>Pires, M. M., &amp; Périco, E. (2024). Preliminary checklist of dragonflies (Insecta: Odonata) of the Santa Catarina State, Brazil. Biota Neotropica, 24(1), e20241614. https://doi.org/10.1590/1676-0611-bn-2024-1614</t>
  </si>
  <si>
    <t>Santa Cruz (Galápagos) (ECU)</t>
  </si>
  <si>
    <t>Santa María (PRT)</t>
  </si>
  <si>
    <t>Santiago (Galápagos) (ECU)</t>
  </si>
  <si>
    <t>São Jorge (PRT)</t>
  </si>
  <si>
    <t>São Miguel (PRT)</t>
  </si>
  <si>
    <t>Sao Paulo (BRA)</t>
  </si>
  <si>
    <r>
      <t xml:space="preserve">Costa, J. M., Machado, A. B. M., Lencioni, F. A. A., &amp; Santos, T. C. (2000). Diversidade e distribuição dos Odonata (Insecta ) no estado de São Paulo, Brasil: Parte 1 - Lista das espécies e registros bibliográficos. </t>
    </r>
    <r>
      <rPr>
        <i/>
        <sz val="11"/>
        <color theme="1"/>
        <rFont val="Aptos Narrow"/>
        <family val="2"/>
        <scheme val="minor"/>
      </rPr>
      <t>Publicaçoes Avulsas Do Museu Nacional</t>
    </r>
    <r>
      <rPr>
        <sz val="11"/>
        <color theme="1"/>
        <rFont val="Aptos Narrow"/>
        <family val="2"/>
        <scheme val="minor"/>
      </rPr>
      <t xml:space="preserve">, </t>
    </r>
    <r>
      <rPr>
        <i/>
        <sz val="11"/>
        <color theme="1"/>
        <rFont val="Aptos Narrow"/>
        <family val="2"/>
        <scheme val="minor"/>
      </rPr>
      <t>80</t>
    </r>
    <r>
      <rPr>
        <sz val="11"/>
        <color theme="1"/>
        <rFont val="Aptos Narrow"/>
        <family val="2"/>
        <scheme val="minor"/>
      </rPr>
      <t>, 1–27.</t>
    </r>
  </si>
  <si>
    <t>Sao Tome and Principe</t>
  </si>
  <si>
    <t>Dijkstra, K.-D. B., Tate, R. B., &amp; Papazian, M. (2022). Dragonflies and Damselflies (Odonata) of Príncipe, São Tomé, and Annobón. In L. M. P. Ceríaco, R. F. De Lima, M. Melo, &amp; R. C. Bell (Eds.), Biodiversity of the Gulf of Guinea Oceanic Islands (pp. 371–381). Springer International Publishing. https://doi.org/10.1007/978-3-031-06153-0_14</t>
  </si>
  <si>
    <t>Sarangani island (PHL)</t>
  </si>
  <si>
    <t>Sardinia (ITA)</t>
  </si>
  <si>
    <t>Saskatchewan (CAN)</t>
  </si>
  <si>
    <t>Saudi Arabia</t>
  </si>
  <si>
    <t>Seliu island (IDN)</t>
  </si>
  <si>
    <t>Semau island (IDN)</t>
  </si>
  <si>
    <t>Senegal</t>
  </si>
  <si>
    <t>Seram (IDN)</t>
  </si>
  <si>
    <t>Serbia</t>
  </si>
  <si>
    <t>Sergipe (BRA)</t>
  </si>
  <si>
    <r>
      <t xml:space="preserve">Santos, J. C., Vilela, D. S., de Almeida, W. R., dos Santos, B., dos Santos, A. E., Bezerra, L. M. de M., dos Santos, L., Neto, A. M. dos S., Venâncio, H., &amp; Carneiro, M. A. A. (2020). A rapid survey of dragonflies and damselflies (Insecta: Odonata) reveals 29 new records to Sergipe State , Brazil. </t>
    </r>
    <r>
      <rPr>
        <i/>
        <sz val="11"/>
        <color theme="1"/>
        <rFont val="Aptos Narrow"/>
        <family val="2"/>
        <scheme val="minor"/>
      </rPr>
      <t>Hetariana</t>
    </r>
    <r>
      <rPr>
        <sz val="11"/>
        <color theme="1"/>
        <rFont val="Aptos Narrow"/>
        <family val="2"/>
        <scheme val="minor"/>
      </rPr>
      <t xml:space="preserve">, </t>
    </r>
    <r>
      <rPr>
        <i/>
        <sz val="11"/>
        <color theme="1"/>
        <rFont val="Aptos Narrow"/>
        <family val="2"/>
        <scheme val="minor"/>
      </rPr>
      <t>2</t>
    </r>
    <r>
      <rPr>
        <sz val="11"/>
        <color theme="1"/>
        <rFont val="Aptos Narrow"/>
        <family val="2"/>
        <scheme val="minor"/>
      </rPr>
      <t>(2), 29–34.</t>
    </r>
  </si>
  <si>
    <t>Seychelles</t>
  </si>
  <si>
    <t>Siargao (PHL)</t>
  </si>
  <si>
    <t>Sibutu island (PHL)</t>
  </si>
  <si>
    <t>Sibuyan island (PHL)</t>
  </si>
  <si>
    <t>Sicily (ITA)</t>
  </si>
  <si>
    <t>Sierra Leone</t>
  </si>
  <si>
    <t>Singapore</t>
  </si>
  <si>
    <t>Siquijor island (PHL)</t>
  </si>
  <si>
    <t>Slovakia</t>
  </si>
  <si>
    <t>Slovenia</t>
  </si>
  <si>
    <t>Socotra islands (YEM)</t>
  </si>
  <si>
    <t>Van Damme, K., Vahalík, P., Ketelaar, R., Jeziorski, P., Bouwman, J., Morris, M., Suleiman, A. S., &amp; Dumont, H. J. (2020). Dragonflies of dragon’s blood island: Atlas of the Odonata of the Socotra archipelago (Yemen). Rendiconti Lincei. Scienze Fisiche e Naturali, 31(3), 571–605. https://doi.org/10.1007/s12210-020-00942-6</t>
  </si>
  <si>
    <t>Solomon</t>
  </si>
  <si>
    <r>
      <t xml:space="preserve">Marinov, M., &amp; Pikacha, P. (2013). On a dragonfly collection from the Solomon Islands with overview of fauna from this Pacific archipelago (Insecta: Odonata).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4</t>
    </r>
    <r>
      <rPr>
        <sz val="11"/>
        <color theme="1"/>
        <rFont val="Aptos Narrow"/>
        <family val="2"/>
        <scheme val="minor"/>
      </rPr>
      <t>, 1–48.</t>
    </r>
  </si>
  <si>
    <t>Somalia</t>
  </si>
  <si>
    <t>South Africa</t>
  </si>
  <si>
    <r>
      <t xml:space="preserve">Samways, M. J. (2008). </t>
    </r>
    <r>
      <rPr>
        <i/>
        <sz val="11"/>
        <color theme="1"/>
        <rFont val="Aptos Narrow"/>
        <family val="2"/>
        <scheme val="minor"/>
      </rPr>
      <t>Dragonflies and damselflies of South Africa</t>
    </r>
    <r>
      <rPr>
        <sz val="11"/>
        <color theme="1"/>
        <rFont val="Aptos Narrow"/>
        <family val="2"/>
        <scheme val="minor"/>
      </rPr>
      <t>. Sofia-Moscow: Pensoft publishers.</t>
    </r>
  </si>
  <si>
    <t>South Australia (AUS)</t>
  </si>
  <si>
    <t>South Button island (IND)</t>
  </si>
  <si>
    <t>South Carolina (USA)</t>
  </si>
  <si>
    <t>South Dakota (USA)</t>
  </si>
  <si>
    <t>South Georgia and the South Sandwich Islands</t>
  </si>
  <si>
    <t>South Siberia (RUS)</t>
  </si>
  <si>
    <t>N Asia</t>
  </si>
  <si>
    <t>South Sudan</t>
  </si>
  <si>
    <r>
      <t xml:space="preserve">Dijkstra, K.-D. B., &amp; Claustnizer, V. (2014). </t>
    </r>
    <r>
      <rPr>
        <i/>
        <sz val="11"/>
        <color theme="1"/>
        <rFont val="Aptos Narrow"/>
        <family val="2"/>
        <scheme val="minor"/>
      </rPr>
      <t>The dragonflies and damselflies of Eastern Africa</t>
    </r>
    <r>
      <rPr>
        <sz val="11"/>
        <color theme="1"/>
        <rFont val="Aptos Narrow"/>
        <family val="2"/>
        <scheme val="minor"/>
      </rPr>
      <t>. Tervuren: Royal Museum for Central Africa.</t>
    </r>
  </si>
  <si>
    <t>Southern Far East Russian Federation (RUS)</t>
  </si>
  <si>
    <t>Spain (Peninsular)</t>
  </si>
  <si>
    <r>
      <t xml:space="preserve">Prunier, F., Miralles-Núñez, A., Zaldívar, C., Cabana, M., Torralba-Burrial, A., Luque, P., de Vega, L., &amp; Cordero-Rivera, A. (2024). Nombres comunes de los odonatos para la conservación y la educación ambiental en España. </t>
    </r>
    <r>
      <rPr>
        <i/>
        <sz val="11"/>
        <color theme="1"/>
        <rFont val="Aptos Narrow"/>
        <family val="2"/>
        <scheme val="minor"/>
      </rPr>
      <t>Boletín de la SEA</t>
    </r>
    <r>
      <rPr>
        <sz val="11"/>
        <color theme="1"/>
        <rFont val="Aptos Narrow"/>
        <family val="2"/>
        <scheme val="minor"/>
      </rPr>
      <t xml:space="preserve">, </t>
    </r>
    <r>
      <rPr>
        <i/>
        <sz val="11"/>
        <color theme="1"/>
        <rFont val="Aptos Narrow"/>
        <family val="2"/>
        <scheme val="minor"/>
      </rPr>
      <t>74</t>
    </r>
    <r>
      <rPr>
        <sz val="11"/>
        <color theme="1"/>
        <rFont val="Aptos Narrow"/>
        <family val="2"/>
        <scheme val="minor"/>
      </rPr>
      <t>, 190–200.</t>
    </r>
  </si>
  <si>
    <t>Sri Lanka</t>
  </si>
  <si>
    <r>
      <t xml:space="preserve">Bedjanič, M., Conniff, K., van der Poorten, N., &amp; Salamun, A. (2014). </t>
    </r>
    <r>
      <rPr>
        <i/>
        <sz val="11"/>
        <color theme="1"/>
        <rFont val="Aptos Narrow"/>
        <family val="2"/>
        <scheme val="minor"/>
      </rPr>
      <t>Dragonfly fauna of Sri Lanka</t>
    </r>
    <r>
      <rPr>
        <sz val="11"/>
        <color theme="1"/>
        <rFont val="Aptos Narrow"/>
        <family val="2"/>
        <scheme val="minor"/>
      </rPr>
      <t>. Pensoft Publishers.</t>
    </r>
  </si>
  <si>
    <t>Sudan</t>
  </si>
  <si>
    <t>Sulawesi (IDN)</t>
  </si>
  <si>
    <t>Sumatra (IDN)</t>
  </si>
  <si>
    <t>Sumba (IDN)</t>
  </si>
  <si>
    <t>Sumbawa (IDN)</t>
  </si>
  <si>
    <t>Suriname</t>
  </si>
  <si>
    <r>
      <t xml:space="preserve">Belle, J. (2002). Commented checklist of the Odonata of Surinam.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31</t>
    </r>
    <r>
      <rPr>
        <sz val="11"/>
        <color theme="1"/>
        <rFont val="Aptos Narrow"/>
        <family val="2"/>
        <scheme val="minor"/>
      </rPr>
      <t>(1), 1–8.</t>
    </r>
  </si>
  <si>
    <t>Svalbard and Jan Mayen islands (NOR)</t>
  </si>
  <si>
    <t>Sweden</t>
  </si>
  <si>
    <t>Switzerland</t>
  </si>
  <si>
    <r>
      <t xml:space="preserve">Gonseth, Y., Wildermuth, H., &amp; Hrsg, A. M. (2005). </t>
    </r>
    <r>
      <rPr>
        <i/>
        <sz val="11"/>
        <color theme="1"/>
        <rFont val="Aptos Narrow"/>
        <family val="2"/>
        <scheme val="minor"/>
      </rPr>
      <t>Odonata. Die Libellen der Schweiz</t>
    </r>
    <r>
      <rPr>
        <sz val="11"/>
        <color theme="1"/>
        <rFont val="Aptos Narrow"/>
        <family val="2"/>
        <scheme val="minor"/>
      </rPr>
      <t xml:space="preserve"> (Fauna Helv). Neuchâtel: CSCF/SEG.</t>
    </r>
  </si>
  <si>
    <t>Syria</t>
  </si>
  <si>
    <t>Taiwan</t>
  </si>
  <si>
    <r>
      <t xml:space="preserve">Wang, H. Y., &amp; Heppner, J. B. (1997). </t>
    </r>
    <r>
      <rPr>
        <i/>
        <sz val="11"/>
        <color theme="1"/>
        <rFont val="Aptos Narrow"/>
        <family val="2"/>
        <scheme val="minor"/>
      </rPr>
      <t>Guidebook to dragonflies of Taiwan (Part 1)</t>
    </r>
    <r>
      <rPr>
        <sz val="11"/>
        <color theme="1"/>
        <rFont val="Aptos Narrow"/>
        <family val="2"/>
        <scheme val="minor"/>
      </rPr>
      <t>. Taiwan.</t>
    </r>
  </si>
  <si>
    <t>Tajikistan</t>
  </si>
  <si>
    <t>Tanzania</t>
  </si>
  <si>
    <t>Tasmania (AUS)</t>
  </si>
  <si>
    <r>
      <t xml:space="preserve">Forteath, N. (2024). </t>
    </r>
    <r>
      <rPr>
        <i/>
        <sz val="11"/>
        <color theme="1"/>
        <rFont val="Aptos Narrow"/>
        <family val="2"/>
        <scheme val="minor"/>
      </rPr>
      <t>A photographic guide to the dragonflies and samselflies of Tasmania</t>
    </r>
    <r>
      <rPr>
        <sz val="11"/>
        <color theme="1"/>
        <rFont val="Aptos Narrow"/>
        <family val="2"/>
        <scheme val="minor"/>
      </rPr>
      <t>. Forty South Publishing.</t>
    </r>
  </si>
  <si>
    <t>Taveuni (FJI)</t>
  </si>
  <si>
    <t>Tawi-Tawi island (PHL)</t>
  </si>
  <si>
    <t>Tenerife (ESP)</t>
  </si>
  <si>
    <t>Tennessee (USA)</t>
  </si>
  <si>
    <t>Terceira (PRT)</t>
  </si>
  <si>
    <t>Texas (USA)</t>
  </si>
  <si>
    <t>Thailand</t>
  </si>
  <si>
    <r>
      <t xml:space="preserve">Hämäläinen, M., &amp; Pinratana, A. (1999). </t>
    </r>
    <r>
      <rPr>
        <i/>
        <sz val="11"/>
        <color theme="1"/>
        <rFont val="Aptos Narrow"/>
        <family val="2"/>
        <scheme val="minor"/>
      </rPr>
      <t>Atlas of the dragonflies of Thailand. Distribution maps by provinces</t>
    </r>
    <r>
      <rPr>
        <sz val="11"/>
        <color theme="1"/>
        <rFont val="Aptos Narrow"/>
        <family val="2"/>
        <scheme val="minor"/>
      </rPr>
      <t>. Bangkok: Brothers of St. Gabriel.</t>
    </r>
  </si>
  <si>
    <t>Ticao island (PHL)</t>
  </si>
  <si>
    <t>Timor island (IDN-TLS)</t>
  </si>
  <si>
    <t>Tobago (TTO)</t>
  </si>
  <si>
    <r>
      <t xml:space="preserve">Starr, C. K., &amp; Hardy, J. D. (2022). Checklist of the Known Insects of Tobago, West Indies. </t>
    </r>
    <r>
      <rPr>
        <i/>
        <sz val="11"/>
        <color theme="1"/>
        <rFont val="Aptos Narrow"/>
        <family val="2"/>
        <scheme val="minor"/>
      </rPr>
      <t>Living World</t>
    </r>
    <r>
      <rPr>
        <sz val="11"/>
        <color theme="1"/>
        <rFont val="Aptos Narrow"/>
        <family val="2"/>
        <scheme val="minor"/>
      </rPr>
      <t xml:space="preserve">, </t>
    </r>
    <r>
      <rPr>
        <i/>
        <sz val="11"/>
        <color theme="1"/>
        <rFont val="Aptos Narrow"/>
        <family val="2"/>
        <scheme val="minor"/>
      </rPr>
      <t>2022</t>
    </r>
    <r>
      <rPr>
        <sz val="11"/>
        <color theme="1"/>
        <rFont val="Aptos Narrow"/>
        <family val="2"/>
        <scheme val="minor"/>
      </rPr>
      <t>, 1–11.</t>
    </r>
  </si>
  <si>
    <t>Togo</t>
  </si>
  <si>
    <t>Tokelau (NZL)</t>
  </si>
  <si>
    <t>Tonga</t>
  </si>
  <si>
    <r>
      <t xml:space="preserve">Marinov, M. (2012). Odonata from the Kingdom of Tonga, with a description of Pseudagrion microcephalum stainbergerorum spp. Nov. (Zygoptera: Coenagrionidae).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41</t>
    </r>
    <r>
      <rPr>
        <sz val="11"/>
        <color theme="1"/>
        <rFont val="Aptos Narrow"/>
        <family val="2"/>
        <scheme val="minor"/>
      </rPr>
      <t>(3), 225–243. / Marinov, M., &amp; Donnelly, T. (2013). Teinobasis fatakula sp. Nov. (Zygoptera: Coenagrionidae), found on ‘Eua Island, Kingdom of Tonga. Zootaxa, 3609(6), 1–4.</t>
    </r>
  </si>
  <si>
    <t>Trinidad (TTO)</t>
  </si>
  <si>
    <r>
      <t xml:space="preserve">Michalski, J. (1988). A catalogue and field guide to the dragonflies of Trinidad (Order Odonata). </t>
    </r>
    <r>
      <rPr>
        <i/>
        <sz val="11"/>
        <color theme="1"/>
        <rFont val="Aptos Narrow"/>
        <family val="2"/>
        <scheme val="minor"/>
      </rPr>
      <t>Occasional Papers of the Zoology Department of the University of the West Indies</t>
    </r>
    <r>
      <rPr>
        <sz val="11"/>
        <color theme="1"/>
        <rFont val="Aptos Narrow"/>
        <family val="2"/>
        <scheme val="minor"/>
      </rPr>
      <t xml:space="preserve">, </t>
    </r>
    <r>
      <rPr>
        <i/>
        <sz val="11"/>
        <color theme="1"/>
        <rFont val="Aptos Narrow"/>
        <family val="2"/>
        <scheme val="minor"/>
      </rPr>
      <t>6</t>
    </r>
    <r>
      <rPr>
        <sz val="11"/>
        <color theme="1"/>
        <rFont val="Aptos Narrow"/>
        <family val="2"/>
        <scheme val="minor"/>
      </rPr>
      <t>, 1–146.</t>
    </r>
  </si>
  <si>
    <t>Tristan da Cunha (GBR)</t>
  </si>
  <si>
    <r>
      <t xml:space="preserve">Holdgate, M. W. (1965). The fauna of the Tristan da Cunha islands. </t>
    </r>
    <r>
      <rPr>
        <i/>
        <sz val="11"/>
        <color theme="1"/>
        <rFont val="Aptos Narrow"/>
        <family val="2"/>
        <scheme val="minor"/>
      </rPr>
      <t>Philosophical Transactions of the Royal Society B: Biological Sciences</t>
    </r>
    <r>
      <rPr>
        <sz val="11"/>
        <color theme="1"/>
        <rFont val="Aptos Narrow"/>
        <family val="2"/>
        <scheme val="minor"/>
      </rPr>
      <t xml:space="preserve">, </t>
    </r>
    <r>
      <rPr>
        <i/>
        <sz val="11"/>
        <color theme="1"/>
        <rFont val="Aptos Narrow"/>
        <family val="2"/>
        <scheme val="minor"/>
      </rPr>
      <t>249</t>
    </r>
    <r>
      <rPr>
        <sz val="11"/>
        <color theme="1"/>
        <rFont val="Aptos Narrow"/>
        <family val="2"/>
        <scheme val="minor"/>
      </rPr>
      <t>, 361–402.</t>
    </r>
  </si>
  <si>
    <t>Tucumán province (ARG)</t>
  </si>
  <si>
    <r>
      <t xml:space="preserve">Rodríguez, J. S., &amp; Molineri, C. (2013). Diversidad del orden Odonata (Fabricius, 1793) en la provincia de Tucumán, Argentina. </t>
    </r>
    <r>
      <rPr>
        <i/>
        <sz val="11"/>
        <color theme="1"/>
        <rFont val="Aptos Narrow"/>
        <family val="2"/>
        <scheme val="minor"/>
      </rPr>
      <t>Acta zoológica lilloana</t>
    </r>
    <r>
      <rPr>
        <sz val="11"/>
        <color theme="1"/>
        <rFont val="Aptos Narrow"/>
        <family val="2"/>
        <scheme val="minor"/>
      </rPr>
      <t xml:space="preserve">, </t>
    </r>
    <r>
      <rPr>
        <i/>
        <sz val="11"/>
        <color theme="1"/>
        <rFont val="Aptos Narrow"/>
        <family val="2"/>
        <scheme val="minor"/>
      </rPr>
      <t>57</t>
    </r>
    <r>
      <rPr>
        <sz val="11"/>
        <color theme="1"/>
        <rFont val="Aptos Narrow"/>
        <family val="2"/>
        <scheme val="minor"/>
      </rPr>
      <t>(1), 22–30.</t>
    </r>
  </si>
  <si>
    <t>Tunisia</t>
  </si>
  <si>
    <t>Turkey</t>
  </si>
  <si>
    <t>Turkmenistan</t>
  </si>
  <si>
    <t>Turks and Caicos Islands (GBR)</t>
  </si>
  <si>
    <r>
      <t xml:space="preserve">Westfall, M. J. (1960). The Odonata of the Bahama islands, the West Indies. </t>
    </r>
    <r>
      <rPr>
        <i/>
        <sz val="11"/>
        <color theme="1"/>
        <rFont val="Aptos Narrow"/>
        <family val="2"/>
        <scheme val="minor"/>
      </rPr>
      <t>American Museum Novitates</t>
    </r>
    <r>
      <rPr>
        <sz val="11"/>
        <color theme="1"/>
        <rFont val="Aptos Narrow"/>
        <family val="2"/>
        <scheme val="minor"/>
      </rPr>
      <t xml:space="preserve">, </t>
    </r>
    <r>
      <rPr>
        <i/>
        <sz val="11"/>
        <color theme="1"/>
        <rFont val="Aptos Narrow"/>
        <family val="2"/>
        <scheme val="minor"/>
      </rPr>
      <t>2020</t>
    </r>
    <r>
      <rPr>
        <sz val="11"/>
        <color theme="1"/>
        <rFont val="Aptos Narrow"/>
        <family val="2"/>
        <scheme val="minor"/>
      </rPr>
      <t>, 1–12.</t>
    </r>
  </si>
  <si>
    <t>Tuvalu</t>
  </si>
  <si>
    <t>Uganda</t>
  </si>
  <si>
    <t>Ukraine</t>
  </si>
  <si>
    <t>United Arab Emirates</t>
  </si>
  <si>
    <t>United States Minor Outlying Islands (USA)</t>
  </si>
  <si>
    <t>Ural (RUS)</t>
  </si>
  <si>
    <t>Europe-Asia</t>
  </si>
  <si>
    <t>Uruguay</t>
  </si>
  <si>
    <r>
      <t xml:space="preserve">von Ellenrieder, N., Molineri, C., &amp; Emmerich, D. (2009). Odonata de Uruguay: lista de especies y nuevos registros. </t>
    </r>
    <r>
      <rPr>
        <i/>
        <sz val="11"/>
        <color theme="1"/>
        <rFont val="Aptos Narrow"/>
        <family val="2"/>
        <scheme val="minor"/>
      </rPr>
      <t>Revista de La Sociedad Entomologica Argentina</t>
    </r>
    <r>
      <rPr>
        <sz val="11"/>
        <color theme="1"/>
        <rFont val="Aptos Narrow"/>
        <family val="2"/>
        <scheme val="minor"/>
      </rPr>
      <t xml:space="preserve">, </t>
    </r>
    <r>
      <rPr>
        <i/>
        <sz val="11"/>
        <color theme="1"/>
        <rFont val="Aptos Narrow"/>
        <family val="2"/>
        <scheme val="minor"/>
      </rPr>
      <t>68</t>
    </r>
    <r>
      <rPr>
        <sz val="11"/>
        <color theme="1"/>
        <rFont val="Aptos Narrow"/>
        <family val="2"/>
        <scheme val="minor"/>
      </rPr>
      <t>(1–2), 227–230.</t>
    </r>
  </si>
  <si>
    <t>Utah (USA)</t>
  </si>
  <si>
    <t>Uzbekistan</t>
  </si>
  <si>
    <t>Vanua Levu (FJI)</t>
  </si>
  <si>
    <t>Vanuatu</t>
  </si>
  <si>
    <r>
      <t xml:space="preserve">Marinov, M., Bybee, S., Doscher, C., &amp; Kalfatakmolis, D. (2019). Faunistic studies on Odonata of the Republic of Vanuatu (Insecta: Odonata). </t>
    </r>
    <r>
      <rPr>
        <i/>
        <sz val="11"/>
        <color theme="1"/>
        <rFont val="Aptos Narrow"/>
        <family val="2"/>
        <scheme val="minor"/>
      </rPr>
      <t>Faunistic Studies in South-East Asian and Pacific Island Odonata</t>
    </r>
    <r>
      <rPr>
        <sz val="11"/>
        <color theme="1"/>
        <rFont val="Aptos Narrow"/>
        <family val="2"/>
        <scheme val="minor"/>
      </rPr>
      <t xml:space="preserve">, </t>
    </r>
    <r>
      <rPr>
        <i/>
        <sz val="11"/>
        <color theme="1"/>
        <rFont val="Aptos Narrow"/>
        <family val="2"/>
        <scheme val="minor"/>
      </rPr>
      <t>26</t>
    </r>
    <r>
      <rPr>
        <sz val="11"/>
        <color theme="1"/>
        <rFont val="Aptos Narrow"/>
        <family val="2"/>
        <scheme val="minor"/>
      </rPr>
      <t>, 1–46.</t>
    </r>
  </si>
  <si>
    <t>Venezuela</t>
  </si>
  <si>
    <t>Vermont (USA)</t>
  </si>
  <si>
    <t>Victoria</t>
  </si>
  <si>
    <t>Vietnam</t>
  </si>
  <si>
    <t>Virgin islands (GBR-USA)</t>
  </si>
  <si>
    <t>Virginia (USA)</t>
  </si>
  <si>
    <t>Viti Levu (FJI)</t>
  </si>
  <si>
    <r>
      <t xml:space="preserve">Donnelly, T. W., &amp; Marinov, M. (2024). The Fijian genus Nesobasis Selys, 1891 Part 2: Revision in comparison to Nikoulabasis Ferguson et al., 2023 with particular emphasis on Vanua Levu, Taveuni, Koro and erection of 10 new species and one subspecies (Odonata: Coenagrionidae). Megataxa, 14(1), 1–266. https://doi.org/10.11646/megataxa.14.1.1 / Marinov, M., &amp; Waqa-Sakiti, H. (2013). </t>
    </r>
    <r>
      <rPr>
        <i/>
        <sz val="11"/>
        <color theme="1"/>
        <rFont val="Aptos Narrow"/>
        <family val="2"/>
        <scheme val="minor"/>
      </rPr>
      <t>An illustrated guide to the dragoflies of Viti Levu, Fiji</t>
    </r>
    <r>
      <rPr>
        <sz val="11"/>
        <color theme="1"/>
        <rFont val="Aptos Narrow"/>
        <family val="2"/>
        <scheme val="minor"/>
      </rPr>
      <t>. The University of the South Pacific Press.</t>
    </r>
  </si>
  <si>
    <t>Wallis (FRA)</t>
  </si>
  <si>
    <t>Washington (USA)</t>
  </si>
  <si>
    <t>West Bengal (IND)</t>
  </si>
  <si>
    <t>Dawn, P. (2022). Dragonflies and damselflies (Insecta: Odonata) of West Bengal, an annotated list of species. Oriental Insects, 56(1), 81–117. https://doi.org/10.1080/00305316.2021.1908188</t>
  </si>
  <si>
    <t>West Siberian Lowland (RUS)</t>
  </si>
  <si>
    <t>West Virginia (USA)</t>
  </si>
  <si>
    <t>Western Australia (AUS)</t>
  </si>
  <si>
    <t>Western Sahara</t>
  </si>
  <si>
    <t>Wisconsin (USA)</t>
  </si>
  <si>
    <t>Wyoming (USA)</t>
  </si>
  <si>
    <t>Yap (FSM)</t>
  </si>
  <si>
    <t>Buden, D. W., &amp; Paulson, D. R. (2007). Odonata of Yap, Western Caroline Islands, Micronesia. Pacific Science, 61(2), 267–277. https://doi.org/10.2984/1534-6188(2007)61[267:OOYWCI]2.0.CO;2 / Buden, D. W. (2011). The Odonata of Fais Island and Ulithi and Woleai Atolls, Yap State, Western Caroline Islands, Federated States of Micronesia. Micronesica, 41(2), 215–222.</t>
  </si>
  <si>
    <t>Yemen</t>
  </si>
  <si>
    <t>Yukon (CAN)</t>
  </si>
  <si>
    <t>Yungas (ARG)</t>
  </si>
  <si>
    <r>
      <t xml:space="preserve">Von Ellenrieder, N. (2009). Odonata of the Argentine Yungas cloud forest: distribution patterns and conservation status. </t>
    </r>
    <r>
      <rPr>
        <i/>
        <sz val="11"/>
        <color theme="1"/>
        <rFont val="Aptos Narrow"/>
        <family val="2"/>
        <scheme val="minor"/>
      </rPr>
      <t>Odonatologica</t>
    </r>
    <r>
      <rPr>
        <sz val="11"/>
        <color theme="1"/>
        <rFont val="Aptos Narrow"/>
        <family val="2"/>
        <scheme val="minor"/>
      </rPr>
      <t xml:space="preserve">, </t>
    </r>
    <r>
      <rPr>
        <i/>
        <sz val="11"/>
        <color theme="1"/>
        <rFont val="Aptos Narrow"/>
        <family val="2"/>
        <scheme val="minor"/>
      </rPr>
      <t>38</t>
    </r>
    <r>
      <rPr>
        <sz val="11"/>
        <color theme="1"/>
        <rFont val="Aptos Narrow"/>
        <family val="2"/>
        <scheme val="minor"/>
      </rPr>
      <t>(1), 39–53.</t>
    </r>
  </si>
  <si>
    <t>Zambia</t>
  </si>
  <si>
    <t>Zimbabwe</t>
  </si>
  <si>
    <t>Countries/archipelagos included as regions/states/islands</t>
  </si>
  <si>
    <t>American Samoa (USA)</t>
  </si>
  <si>
    <t>Antigua-Barbuda</t>
  </si>
  <si>
    <t>Argentina</t>
  </si>
  <si>
    <t>Lozano, F., Del Palacio, A., Ramos, L., &amp; Muzón, J. (2020). The Odonata of Argentina: State of knowledge and updated checklist. International Journal of Odonatology, 23(2), 113–153. https://doi.org/10.1080/13887890.2020.1737585</t>
  </si>
  <si>
    <t>Australia</t>
  </si>
  <si>
    <t>Azores (PRT)</t>
  </si>
  <si>
    <t>Balearic islands (ESP)</t>
  </si>
  <si>
    <t>Brazil</t>
  </si>
  <si>
    <t>Canada</t>
  </si>
  <si>
    <t>Canaries (ESP)</t>
  </si>
  <si>
    <t>China</t>
  </si>
  <si>
    <t>Asia</t>
  </si>
  <si>
    <t>Comoros</t>
  </si>
  <si>
    <t>Fiji</t>
  </si>
  <si>
    <t>Donnelly, T. W., &amp; Marinov, M. (2024). The Fijian genus Nesobasis Selys, 1891 Part 2: Revision in comparison to Nikoulabasis Ferguson et al., 2023 with particular emphasis on Vanua Levu, Taveuni, Koro and erection of 10 new species and one subspecies (Odonata: Coenagrionidae). Megataxa, 14(1), 1–266.  https://doi.org/10.11646/megataxa.14.1.1 / and Milen Marinov, pers. comm.</t>
  </si>
  <si>
    <t>Galapagos (ECU)</t>
  </si>
  <si>
    <r>
      <t xml:space="preserve">Peck, S. B. (2013). CDF Checklist of Galapagos Dragonflies and Damselflies. In F. Bungartz, H. Herrera, P. Jaramillo, N. Tirado, G. Jímenez-Uzcategui, D. Ruiz, A. Guézou, &amp; F. Ziemmeck (Eds.), </t>
    </r>
    <r>
      <rPr>
        <i/>
        <sz val="11"/>
        <color theme="1"/>
        <rFont val="Aptos Narrow"/>
        <family val="2"/>
        <scheme val="minor"/>
      </rPr>
      <t>Charles Darwin Foundation Galapagos Species Checklist—Lista de Especies de Galápagos de la Fundación Charles Darwin</t>
    </r>
    <r>
      <rPr>
        <sz val="11"/>
        <color theme="1"/>
        <rFont val="Aptos Narrow"/>
        <family val="2"/>
        <scheme val="minor"/>
      </rPr>
      <t xml:space="preserve"> (pp. 1–3). Charles Darwin Foundation / Fundación Charles Darwin.</t>
    </r>
  </si>
  <si>
    <t>India</t>
  </si>
  <si>
    <t>Subramanian, K. A., &amp; Babu, R. (2024). Fauna of India Checklist: Arthropoda: Insecta: Odonata (Version 1.0) [Dataset]. https://doi.org/10.26515/Fauna/1/2023/Arthropoda: Insecta:Odonata</t>
  </si>
  <si>
    <t>Indonesia</t>
  </si>
  <si>
    <t>Lesser Antilles</t>
  </si>
  <si>
    <r>
      <t xml:space="preserve">Meurgey, F., &amp; Poiron, C. (2012). An updated checklist of Lesser Antillean Odonata. </t>
    </r>
    <r>
      <rPr>
        <i/>
        <sz val="11"/>
        <rFont val="Aptos Narrow"/>
        <family val="2"/>
        <scheme val="minor"/>
      </rPr>
      <t>International Journal of Odonatology</t>
    </r>
    <r>
      <rPr>
        <sz val="11"/>
        <rFont val="Aptos Narrow"/>
        <family val="2"/>
        <scheme val="minor"/>
      </rPr>
      <t xml:space="preserve">, </t>
    </r>
    <r>
      <rPr>
        <i/>
        <sz val="11"/>
        <rFont val="Aptos Narrow"/>
        <family val="2"/>
        <scheme val="minor"/>
      </rPr>
      <t>15</t>
    </r>
    <r>
      <rPr>
        <sz val="11"/>
        <rFont val="Aptos Narrow"/>
        <family val="2"/>
        <scheme val="minor"/>
      </rPr>
      <t>(4), 305–316.</t>
    </r>
  </si>
  <si>
    <t>Micronesia, Federated States of</t>
  </si>
  <si>
    <t>Philippines</t>
  </si>
  <si>
    <t>Russian Federation</t>
  </si>
  <si>
    <t>Trinidad-Tobago</t>
  </si>
  <si>
    <t>USA</t>
  </si>
  <si>
    <t>Excluded for diverse reasons</t>
  </si>
  <si>
    <t>Betangan island (IDN)</t>
  </si>
  <si>
    <t>Burung island (IDN)</t>
  </si>
  <si>
    <t>Kampak island (IDN)</t>
  </si>
  <si>
    <t>Kepayang island (IDN)</t>
  </si>
  <si>
    <t>Kuruva (IDN)</t>
  </si>
  <si>
    <t>Chandran, A. V., Muneer, P. K., Madhavan, M., &amp; Jose, S. K. (2025). Odonata diversity of the Kuruva Islands, southern India, with notes on the ecology of Disparoneura apicalis (Fraser, 1924) (Odonata: Platycnemididae). Journal of Insect Biodiversity and Systematics, 11(1), 207–226. https://doi.org/10.61186/jibs.11.1.207</t>
  </si>
  <si>
    <t>Lenkguas island (IDN)</t>
  </si>
  <si>
    <t>Marambaia (BRA)</t>
  </si>
  <si>
    <t>Anjos-Santos, D., &amp; Costa, J. M. (2006). A revised checklist of Odonata (Insecta) from Marambaia, Rio de Janeiro, Brazil with eight new records. Zootaxa, 1300, 37–50.</t>
  </si>
  <si>
    <t>Monaco</t>
  </si>
  <si>
    <t>Rengit island (IDN)</t>
  </si>
  <si>
    <t>Tuva republic (RUS)</t>
  </si>
  <si>
    <t>Kosterin, O. E., &amp; Zaika, V. V. (2010). Odonata of Tuva, Russia. International Journal of Odonatology, 13(2), 277–328. https://doi.org/10.1080/13887890.2010.9748380</t>
  </si>
  <si>
    <t>North-East Asia (RUS)</t>
  </si>
  <si>
    <t>Territories where inventaries are incomplete</t>
  </si>
  <si>
    <t>Kisar island (IDN)</t>
  </si>
  <si>
    <t>Maranhão (BR)</t>
  </si>
  <si>
    <t>Bastos, R. C., Brasil, L. S., Carvalho, F. G., Calvão, L. B., Silva, J. O. D. A., &amp; Juen, L. (2019). Odonata of the state of Maranhão, Brazil: Wallacean shortfall and priority areas for faunistic inventories. Biota Neotropica, 19(4), e20190734. https://doi.org/10.1590/1676-0611-bn-2019-0734</t>
  </si>
  <si>
    <t>Pantar island (IDN)</t>
  </si>
  <si>
    <t>Paraná (BR)</t>
  </si>
  <si>
    <t>de Gouvêa, T. P., Vilela, D. S., de Oliveira, T. M. D., Ferreira, E. D. F., de Almeida, J. A. M., de Souza, A. S. B., Shimamoto, C. Y., Barbado, N., &amp; de Souza, M. M. (2023). Survey of Odonata from two conservation units in Western Paraná, Southern Brazil. Odonatologica, 52(3/4), 219–232.</t>
  </si>
  <si>
    <t>Romang island (IDN)</t>
  </si>
  <si>
    <t>Saint Helena, Ascension and Tristan da Cunha (GRB)</t>
  </si>
  <si>
    <t>Siasi island (PHL)</t>
  </si>
  <si>
    <t>Tablas island (PHL)</t>
  </si>
  <si>
    <t>Wetar island (IDN)</t>
  </si>
  <si>
    <t>Continent-yes</t>
  </si>
  <si>
    <t>Island-yes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</si>
</sst>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12" x14ac:knownFonts="1">
    <font>
      <sz val="11"/>
      <color theme="1"/>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u/>
      <sz val="11"/>
      <color theme="10"/>
      <name val="Aptos Narrow"/>
      <family val="2"/>
      <scheme val="minor"/>
    </font>
    <font>
      <sz val="11"/>
      <name val="Aptos Narrow"/>
      <family val="2"/>
      <scheme val="minor"/>
    </font>
    <font>
      <i/>
      <sz val="11"/>
      <color theme="1"/>
      <name val="Aptos Narrow"/>
      <family val="2"/>
      <scheme val="minor"/>
    </font>
    <font>
      <i/>
      <sz val="11"/>
      <name val="Aptos Narrow"/>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xf numFmtId="0" fontId="4" fillId="0" borderId="0" applyNumberFormat="0" applyFill="0" applyBorder="0" applyAlignment="0" applyProtection="0"/>
  </cellStyleXfs>
  <cellXfs count="36">
    <xf numFmtId="0" fontId="0" fillId="0" borderId="0" xfId="0"/>
    <xf numFmtId="0" fontId="5" fillId="5" borderId="0" xfId="0" applyFont="1" applyFill="1"/>
    <xf numFmtId="0" fontId="0" fillId="5" borderId="0" xfId="0" applyFill="1"/>
    <xf numFmtId="164" fontId="0" fillId="5" borderId="0" xfId="0" applyNumberFormat="1" applyFill="1"/>
    <xf numFmtId="165" fontId="0" fillId="5" borderId="0" xfId="0" applyNumberFormat="1" applyFill="1"/>
    <xf numFmtId="2" fontId="0" fillId="5" borderId="0" xfId="0" applyNumberFormat="1" applyFill="1"/>
    <xf numFmtId="166" fontId="0" fillId="5" borderId="0" xfId="0" applyNumberFormat="1" applyFill="1"/>
    <xf numFmtId="0" fontId="5" fillId="0" borderId="0" xfId="0" applyFont="1"/>
    <xf numFmtId="164" fontId="0" fillId="0" borderId="0" xfId="0" applyNumberFormat="1"/>
    <xf numFmtId="2" fontId="0" fillId="0" borderId="0" xfId="0" applyNumberFormat="1"/>
    <xf numFmtId="165" fontId="0" fillId="0" borderId="0" xfId="0" applyNumberFormat="1"/>
    <xf numFmtId="166" fontId="0" fillId="0" borderId="0" xfId="0" applyNumberFormat="1"/>
    <xf numFmtId="0" fontId="4" fillId="0" borderId="0" xfId="4" applyFill="1" applyAlignment="1">
      <alignment vertical="center"/>
    </xf>
    <xf numFmtId="0" fontId="0" fillId="0" borderId="0" xfId="0" applyAlignment="1">
      <alignment horizontal="left" vertical="center" indent="2"/>
    </xf>
    <xf numFmtId="0" fontId="0" fillId="0" borderId="0" xfId="0" applyAlignment="1">
      <alignment vertical="center"/>
    </xf>
    <xf numFmtId="0" fontId="4" fillId="0" borderId="0" xfId="4" applyFill="1" applyAlignment="1"/>
    <xf numFmtId="0" fontId="1" fillId="0" borderId="0" xfId="1" applyFill="1"/>
    <xf numFmtId="0" fontId="4" fillId="0" borderId="0" xfId="4" applyAlignment="1">
      <alignment vertical="center"/>
    </xf>
    <xf numFmtId="0" fontId="2" fillId="3" borderId="0" xfId="2"/>
    <xf numFmtId="0" fontId="5" fillId="0" borderId="0" xfId="2" applyFont="1" applyFill="1"/>
    <xf numFmtId="0" fontId="3" fillId="0" borderId="0" xfId="3" applyFill="1" applyBorder="1"/>
    <xf numFmtId="1" fontId="0" fillId="0" borderId="0" xfId="0" applyNumberFormat="1"/>
    <xf numFmtId="2" fontId="5" fillId="0" borderId="0" xfId="0" applyNumberFormat="1" applyFont="1"/>
    <xf numFmtId="166" fontId="5" fillId="0" borderId="0" xfId="0" applyNumberFormat="1" applyFont="1"/>
    <xf numFmtId="0" fontId="2" fillId="0" borderId="0" xfId="2" applyFill="1"/>
    <xf numFmtId="0" fontId="5" fillId="6" borderId="0" xfId="0" applyFont="1" applyFill="1"/>
    <xf numFmtId="0" fontId="0" fillId="6" borderId="0" xfId="0" applyFill="1"/>
    <xf numFmtId="0" fontId="5" fillId="0" borderId="0" xfId="0" applyFont="1" applyAlignment="1">
      <alignment vertical="center"/>
    </xf>
    <xf numFmtId="164" fontId="5" fillId="0" borderId="0" xfId="0" applyNumberFormat="1" applyFont="1"/>
    <xf numFmtId="165" fontId="5" fillId="0" borderId="0" xfId="0" applyNumberFormat="1" applyFont="1"/>
    <xf numFmtId="0" fontId="5" fillId="7" borderId="0" xfId="0" applyFont="1" applyFill="1"/>
    <xf numFmtId="0" fontId="5" fillId="0" borderId="0" xfId="0" applyFont="1" applyAlignment="1">
      <alignment horizontal="left" vertical="center" indent="3"/>
    </xf>
    <xf numFmtId="0" fontId="5" fillId="0" borderId="0" xfId="0" applyFont="1" applyFill="1"/>
    <xf numFmtId="0" fontId="5" fillId="0" borderId="0" xfId="1" applyFont="1" applyFill="1"/>
    <xf numFmtId="0" fontId="5" fillId="0" borderId="0" xfId="3" applyFont="1" applyFill="1" applyBorder="1"/>
    <xf numFmtId="1" fontId="5" fillId="0" borderId="0" xfId="0" applyNumberFormat="1" applyFont="1" applyFill="1"/>
  </cellXfs>
  <cellStyles count="5">
    <cellStyle name="Correcto" xfId="1" builtinId="26"/>
    <cellStyle name="Entrada" xfId="3" builtinId="20"/>
    <cellStyle name="Hiperligazón" xfId="4" builtinId="8"/>
    <cellStyle name="Incorrecto" xfId="2"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111/jbi.14457" TargetMode="External"/><Relationship Id="rId21" Type="http://schemas.openxmlformats.org/officeDocument/2006/relationships/hyperlink" Target="http://www.odonatacentral.org/" TargetMode="External"/><Relationship Id="rId63" Type="http://schemas.openxmlformats.org/officeDocument/2006/relationships/hyperlink" Target="https://doi.org/10.1111/jbi.14457" TargetMode="External"/><Relationship Id="rId159" Type="http://schemas.openxmlformats.org/officeDocument/2006/relationships/hyperlink" Target="https://doi.org/10.1111/jbi.14457" TargetMode="External"/><Relationship Id="rId170" Type="http://schemas.openxmlformats.org/officeDocument/2006/relationships/hyperlink" Target="https://doi.org/10.1111/jbi.14457" TargetMode="External"/><Relationship Id="rId226" Type="http://schemas.openxmlformats.org/officeDocument/2006/relationships/hyperlink" Target="https://doi.org/10.11609/JoTT.o4292.7805-11" TargetMode="External"/><Relationship Id="rId107" Type="http://schemas.openxmlformats.org/officeDocument/2006/relationships/hyperlink" Target="https://doi.org/10.1111/jbi.14457" TargetMode="External"/><Relationship Id="rId268" Type="http://schemas.openxmlformats.org/officeDocument/2006/relationships/comments" Target="../comments1.xml"/><Relationship Id="rId11" Type="http://schemas.openxmlformats.org/officeDocument/2006/relationships/hyperlink" Target="http://www.odonatacentral.org/" TargetMode="External"/><Relationship Id="rId32" Type="http://schemas.openxmlformats.org/officeDocument/2006/relationships/hyperlink" Target="http://www.odonatacentral.org/" TargetMode="External"/><Relationship Id="rId53" Type="http://schemas.openxmlformats.org/officeDocument/2006/relationships/hyperlink" Target="https://doi.org/10.1111/jbi.14457" TargetMode="External"/><Relationship Id="rId74" Type="http://schemas.openxmlformats.org/officeDocument/2006/relationships/hyperlink" Target="https://doi.org/10.1111/jbi.14457" TargetMode="External"/><Relationship Id="rId128" Type="http://schemas.openxmlformats.org/officeDocument/2006/relationships/hyperlink" Target="https://doi.org/10.1111/jbi.14457" TargetMode="External"/><Relationship Id="rId149" Type="http://schemas.openxmlformats.org/officeDocument/2006/relationships/hyperlink" Target="https://doi.org/10.1111/jbi.14457" TargetMode="External"/><Relationship Id="rId5" Type="http://schemas.openxmlformats.org/officeDocument/2006/relationships/hyperlink" Target="https://doi.org/10.1590/1676-0611-bn-2019-0877" TargetMode="External"/><Relationship Id="rId95" Type="http://schemas.openxmlformats.org/officeDocument/2006/relationships/hyperlink" Target="https://doi.org/10.1111/jbi.14457" TargetMode="External"/><Relationship Id="rId160" Type="http://schemas.openxmlformats.org/officeDocument/2006/relationships/hyperlink" Target="https://doi.org/10.1111/jbi.14457" TargetMode="External"/><Relationship Id="rId181" Type="http://schemas.openxmlformats.org/officeDocument/2006/relationships/hyperlink" Target="https://doi.org/10.1111/jbi.14457" TargetMode="External"/><Relationship Id="rId216" Type="http://schemas.openxmlformats.org/officeDocument/2006/relationships/hyperlink" Target="https://doi.org/10.1111/jbi.14457" TargetMode="External"/><Relationship Id="rId237" Type="http://schemas.openxmlformats.org/officeDocument/2006/relationships/hyperlink" Target="https://doi.org/10.1111/jbi.14457" TargetMode="External"/><Relationship Id="rId258" Type="http://schemas.openxmlformats.org/officeDocument/2006/relationships/hyperlink" Target="https://doi.org/10.11646/megataxa.14.1.1" TargetMode="External"/><Relationship Id="rId22" Type="http://schemas.openxmlformats.org/officeDocument/2006/relationships/hyperlink" Target="http://www.odonatacentral.org/" TargetMode="External"/><Relationship Id="rId43" Type="http://schemas.openxmlformats.org/officeDocument/2006/relationships/hyperlink" Target="https://doi.org/10.1111/jbi.14457" TargetMode="External"/><Relationship Id="rId64" Type="http://schemas.openxmlformats.org/officeDocument/2006/relationships/hyperlink" Target="https://doi.org/10.11646/zootaxa.4628.1.1" TargetMode="External"/><Relationship Id="rId118" Type="http://schemas.openxmlformats.org/officeDocument/2006/relationships/hyperlink" Target="https://doi.org/10.1111/jbi.14457" TargetMode="External"/><Relationship Id="rId139" Type="http://schemas.openxmlformats.org/officeDocument/2006/relationships/hyperlink" Target="https://doi.org/10.1111/jbi.14457" TargetMode="External"/><Relationship Id="rId85" Type="http://schemas.openxmlformats.org/officeDocument/2006/relationships/hyperlink" Target="https://doi.org/10.1111/jbi.14457" TargetMode="External"/><Relationship Id="rId150" Type="http://schemas.openxmlformats.org/officeDocument/2006/relationships/hyperlink" Target="https://doi.org/10.1111/jbi.14457" TargetMode="External"/><Relationship Id="rId171" Type="http://schemas.openxmlformats.org/officeDocument/2006/relationships/hyperlink" Target="https://doi.org/10.1111/jbi.14457" TargetMode="External"/><Relationship Id="rId192" Type="http://schemas.openxmlformats.org/officeDocument/2006/relationships/hyperlink" Target="http://www.odonatacentral.org/" TargetMode="External"/><Relationship Id="rId206" Type="http://schemas.openxmlformats.org/officeDocument/2006/relationships/hyperlink" Target="https://doi.org/10.11646/zootaxa.5460.1.1" TargetMode="External"/><Relationship Id="rId227" Type="http://schemas.openxmlformats.org/officeDocument/2006/relationships/hyperlink" Target="https://doi.org/10.1080/00305316.2021.1982787" TargetMode="External"/><Relationship Id="rId248" Type="http://schemas.openxmlformats.org/officeDocument/2006/relationships/hyperlink" Target="https://doi.org/10.1007/978-81-322-2178-4" TargetMode="External"/><Relationship Id="rId12" Type="http://schemas.openxmlformats.org/officeDocument/2006/relationships/hyperlink" Target="http://www.odonatacentral.org/" TargetMode="External"/><Relationship Id="rId33" Type="http://schemas.openxmlformats.org/officeDocument/2006/relationships/hyperlink" Target="http://www.odonatacentral.org/" TargetMode="External"/><Relationship Id="rId108" Type="http://schemas.openxmlformats.org/officeDocument/2006/relationships/hyperlink" Target="https://www.researchgate.net/publication/291165298_Atlas_of_the_European_dragonflies_and_damselflies" TargetMode="External"/><Relationship Id="rId129" Type="http://schemas.openxmlformats.org/officeDocument/2006/relationships/hyperlink" Target="https://doi.org/10.1111/jbi.14457" TargetMode="External"/><Relationship Id="rId54" Type="http://schemas.openxmlformats.org/officeDocument/2006/relationships/hyperlink" Target="https://doi.org/10.1111/jbi.14457" TargetMode="External"/><Relationship Id="rId75" Type="http://schemas.openxmlformats.org/officeDocument/2006/relationships/hyperlink" Target="https://doi.org/10.1111/jbi.14457" TargetMode="External"/><Relationship Id="rId96" Type="http://schemas.openxmlformats.org/officeDocument/2006/relationships/hyperlink" Target="https://doi.org/10.1111/jbi.14457" TargetMode="External"/><Relationship Id="rId140" Type="http://schemas.openxmlformats.org/officeDocument/2006/relationships/hyperlink" Target="https://doi.org/10.1111/jbi.14457" TargetMode="External"/><Relationship Id="rId161" Type="http://schemas.openxmlformats.org/officeDocument/2006/relationships/hyperlink" Target="https://doi.org/10.1111/jbi.14457" TargetMode="External"/><Relationship Id="rId182" Type="http://schemas.openxmlformats.org/officeDocument/2006/relationships/hyperlink" Target="https://doi.org/10.1111/jbi.14457" TargetMode="External"/><Relationship Id="rId217" Type="http://schemas.openxmlformats.org/officeDocument/2006/relationships/hyperlink" Target="https://doi.org/10.1111/jbi.14457" TargetMode="External"/><Relationship Id="rId6" Type="http://schemas.openxmlformats.org/officeDocument/2006/relationships/hyperlink" Target="https://doi.org/10.1590/1678-4766e2017117" TargetMode="External"/><Relationship Id="rId238" Type="http://schemas.openxmlformats.org/officeDocument/2006/relationships/hyperlink" Target="https://doi.org/10.1111/jbi.14457" TargetMode="External"/><Relationship Id="rId259" Type="http://schemas.openxmlformats.org/officeDocument/2006/relationships/hyperlink" Target="https://doi.org/10.1002/ece3.3175" TargetMode="External"/><Relationship Id="rId23" Type="http://schemas.openxmlformats.org/officeDocument/2006/relationships/hyperlink" Target="http://www.odonatacentral.org/" TargetMode="External"/><Relationship Id="rId119" Type="http://schemas.openxmlformats.org/officeDocument/2006/relationships/hyperlink" Target="https://doi.org/10.1111/jbi.14457" TargetMode="External"/><Relationship Id="rId44" Type="http://schemas.openxmlformats.org/officeDocument/2006/relationships/hyperlink" Target="https://doi.org/10.1111/jbi.14457" TargetMode="External"/><Relationship Id="rId65" Type="http://schemas.openxmlformats.org/officeDocument/2006/relationships/hyperlink" Target="https://doi.org/10.1111/jbi.14457" TargetMode="External"/><Relationship Id="rId86" Type="http://schemas.openxmlformats.org/officeDocument/2006/relationships/hyperlink" Target="https://doi.org/10.1111/jbi.14457" TargetMode="External"/><Relationship Id="rId130" Type="http://schemas.openxmlformats.org/officeDocument/2006/relationships/hyperlink" Target="https://doi.org/10.1111/jbi.14457" TargetMode="External"/><Relationship Id="rId151" Type="http://schemas.openxmlformats.org/officeDocument/2006/relationships/hyperlink" Target="https://doi.org/10.1111/jbi.14457" TargetMode="External"/><Relationship Id="rId172" Type="http://schemas.openxmlformats.org/officeDocument/2006/relationships/hyperlink" Target="https://doi.org/10.1111/jbi.14457" TargetMode="External"/><Relationship Id="rId193" Type="http://schemas.openxmlformats.org/officeDocument/2006/relationships/hyperlink" Target="https://doi.org/10.11646/zootaxa.5460.1.1" TargetMode="External"/><Relationship Id="rId207" Type="http://schemas.openxmlformats.org/officeDocument/2006/relationships/hyperlink" Target="https://doi.org/10.11646/zootaxa.5460.1.1" TargetMode="External"/><Relationship Id="rId228" Type="http://schemas.openxmlformats.org/officeDocument/2006/relationships/hyperlink" Target="https://doi.org/10.5281/zenodo.2677689" TargetMode="External"/><Relationship Id="rId249" Type="http://schemas.openxmlformats.org/officeDocument/2006/relationships/hyperlink" Target="https://doi.org/10.1007/978-81-322-2178-4" TargetMode="External"/><Relationship Id="rId13" Type="http://schemas.openxmlformats.org/officeDocument/2006/relationships/hyperlink" Target="http://www.odonatacentral.org/" TargetMode="External"/><Relationship Id="rId109" Type="http://schemas.openxmlformats.org/officeDocument/2006/relationships/hyperlink" Target="https://www.researchgate.net/publication/291165298_Atlas_of_the_European_dragonflies_and_damselflies" TargetMode="External"/><Relationship Id="rId260" Type="http://schemas.openxmlformats.org/officeDocument/2006/relationships/hyperlink" Target="https://doi.org/10.1002/ece3.3175" TargetMode="External"/><Relationship Id="rId34" Type="http://schemas.openxmlformats.org/officeDocument/2006/relationships/hyperlink" Target="http://www.odonatacentral.org/" TargetMode="External"/><Relationship Id="rId55" Type="http://schemas.openxmlformats.org/officeDocument/2006/relationships/hyperlink" Target="https://doi.org/10.1111/jbi.14457" TargetMode="External"/><Relationship Id="rId76" Type="http://schemas.openxmlformats.org/officeDocument/2006/relationships/hyperlink" Target="https://doi.org/10.1111/jbi.14457" TargetMode="External"/><Relationship Id="rId97" Type="http://schemas.openxmlformats.org/officeDocument/2006/relationships/hyperlink" Target="https://doi.org/10.1111/jbi.14457" TargetMode="External"/><Relationship Id="rId120" Type="http://schemas.openxmlformats.org/officeDocument/2006/relationships/hyperlink" Target="https://doi.org/10.1111/jbi.14457" TargetMode="External"/><Relationship Id="rId141" Type="http://schemas.openxmlformats.org/officeDocument/2006/relationships/hyperlink" Target="https://doi.org/10.1111/jbi.14457" TargetMode="External"/><Relationship Id="rId7" Type="http://schemas.openxmlformats.org/officeDocument/2006/relationships/hyperlink" Target="https://doi.org/10.4257/oeco.1998.0501.01" TargetMode="External"/><Relationship Id="rId162" Type="http://schemas.openxmlformats.org/officeDocument/2006/relationships/hyperlink" Target="https://doi.org/10.1111/jbi.14457" TargetMode="External"/><Relationship Id="rId183" Type="http://schemas.openxmlformats.org/officeDocument/2006/relationships/hyperlink" Target="https://doi.org/10.1111/jbi.14457" TargetMode="External"/><Relationship Id="rId218" Type="http://schemas.openxmlformats.org/officeDocument/2006/relationships/hyperlink" Target="https://doi.org/10.1111/jbi.14457" TargetMode="External"/><Relationship Id="rId239" Type="http://schemas.openxmlformats.org/officeDocument/2006/relationships/hyperlink" Target="https://doi.org/10.1080/13887890.2012.738401" TargetMode="External"/><Relationship Id="rId250" Type="http://schemas.openxmlformats.org/officeDocument/2006/relationships/hyperlink" Target="https://doi.org/10.1007/978-81-322-2178-4" TargetMode="External"/><Relationship Id="rId24" Type="http://schemas.openxmlformats.org/officeDocument/2006/relationships/hyperlink" Target="http://www.odonatacentral.org/" TargetMode="External"/><Relationship Id="rId45" Type="http://schemas.openxmlformats.org/officeDocument/2006/relationships/hyperlink" Target="http://regions.ala.org.au/" TargetMode="External"/><Relationship Id="rId66" Type="http://schemas.openxmlformats.org/officeDocument/2006/relationships/hyperlink" Target="https://doi.org/10.1111/jbi.14457" TargetMode="External"/><Relationship Id="rId87" Type="http://schemas.openxmlformats.org/officeDocument/2006/relationships/hyperlink" Target="https://doi.org/10.1111/jbi.14457" TargetMode="External"/><Relationship Id="rId110" Type="http://schemas.openxmlformats.org/officeDocument/2006/relationships/hyperlink" Target="https://doi.org/10.1111/jbi.14457" TargetMode="External"/><Relationship Id="rId131" Type="http://schemas.openxmlformats.org/officeDocument/2006/relationships/hyperlink" Target="https://doi.org/10.1111/jbi.14457" TargetMode="External"/><Relationship Id="rId152" Type="http://schemas.openxmlformats.org/officeDocument/2006/relationships/hyperlink" Target="https://doi.org/10.1111/jbi.14457" TargetMode="External"/><Relationship Id="rId173" Type="http://schemas.openxmlformats.org/officeDocument/2006/relationships/hyperlink" Target="https://doi.org/10.1111/jbi.14457" TargetMode="External"/><Relationship Id="rId194" Type="http://schemas.openxmlformats.org/officeDocument/2006/relationships/hyperlink" Target="https://doi.org/10.11646/zootaxa.5460.1.1" TargetMode="External"/><Relationship Id="rId208" Type="http://schemas.openxmlformats.org/officeDocument/2006/relationships/hyperlink" Target="https://doi.org/10.1007/s12210-020-00942-6" TargetMode="External"/><Relationship Id="rId229" Type="http://schemas.openxmlformats.org/officeDocument/2006/relationships/hyperlink" Target="https://doi.org/10.5281/zenodo.2677689" TargetMode="External"/><Relationship Id="rId240" Type="http://schemas.openxmlformats.org/officeDocument/2006/relationships/hyperlink" Target="https://doi.org/10.1080/00379271.2013.848066" TargetMode="External"/><Relationship Id="rId261" Type="http://schemas.openxmlformats.org/officeDocument/2006/relationships/hyperlink" Target="https://doi.org/10.11646/megataxa.14.1.1" TargetMode="External"/><Relationship Id="rId14" Type="http://schemas.openxmlformats.org/officeDocument/2006/relationships/hyperlink" Target="http://www.odonatacentral.org/" TargetMode="External"/><Relationship Id="rId35" Type="http://schemas.openxmlformats.org/officeDocument/2006/relationships/hyperlink" Target="http://www.odonatacentral.org/" TargetMode="External"/><Relationship Id="rId56" Type="http://schemas.openxmlformats.org/officeDocument/2006/relationships/hyperlink" Target="https://doi.org/10.1111/jbi.14457" TargetMode="External"/><Relationship Id="rId77" Type="http://schemas.openxmlformats.org/officeDocument/2006/relationships/hyperlink" Target="https://doi.org/10.1111/jbi.14457" TargetMode="External"/><Relationship Id="rId100" Type="http://schemas.openxmlformats.org/officeDocument/2006/relationships/hyperlink" Target="https://doi.org/10.1111/jbi.14457" TargetMode="External"/><Relationship Id="rId8" Type="http://schemas.openxmlformats.org/officeDocument/2006/relationships/hyperlink" Target="https://doi.org/10.1590/1676-0611-bn-2018-0551" TargetMode="External"/><Relationship Id="rId98" Type="http://schemas.openxmlformats.org/officeDocument/2006/relationships/hyperlink" Target="https://doi.org/10.1111/jbi.14457" TargetMode="External"/><Relationship Id="rId121" Type="http://schemas.openxmlformats.org/officeDocument/2006/relationships/hyperlink" Target="https://doi.org/10.1111/jbi.14457" TargetMode="External"/><Relationship Id="rId142" Type="http://schemas.openxmlformats.org/officeDocument/2006/relationships/hyperlink" Target="https://doi.org/10.1111/jbi.14457" TargetMode="External"/><Relationship Id="rId163" Type="http://schemas.openxmlformats.org/officeDocument/2006/relationships/hyperlink" Target="https://doi.org/10.1111/jbi.14457" TargetMode="External"/><Relationship Id="rId184" Type="http://schemas.openxmlformats.org/officeDocument/2006/relationships/hyperlink" Target="https://doi.org/10.1111/jbi.14457" TargetMode="External"/><Relationship Id="rId219" Type="http://schemas.openxmlformats.org/officeDocument/2006/relationships/hyperlink" Target="https://doi.org/10.1080/13887890.2010.9748357" TargetMode="External"/><Relationship Id="rId230" Type="http://schemas.openxmlformats.org/officeDocument/2006/relationships/hyperlink" Target="https://doi.org/10.5281/zenodo.2677689" TargetMode="External"/><Relationship Id="rId251" Type="http://schemas.openxmlformats.org/officeDocument/2006/relationships/hyperlink" Target="https://doi.org/10.1007/978-81-322-2178-4" TargetMode="External"/><Relationship Id="rId25" Type="http://schemas.openxmlformats.org/officeDocument/2006/relationships/hyperlink" Target="http://www.odonatacentral.org/" TargetMode="External"/><Relationship Id="rId46" Type="http://schemas.openxmlformats.org/officeDocument/2006/relationships/hyperlink" Target="http://regions.ala.org.au/" TargetMode="External"/><Relationship Id="rId67" Type="http://schemas.openxmlformats.org/officeDocument/2006/relationships/hyperlink" Target="https://doi.org/10.1111/jbi.14457" TargetMode="External"/><Relationship Id="rId88" Type="http://schemas.openxmlformats.org/officeDocument/2006/relationships/hyperlink" Target="https://doi.org/10.1111/jbi.14457" TargetMode="External"/><Relationship Id="rId111" Type="http://schemas.openxmlformats.org/officeDocument/2006/relationships/hyperlink" Target="https://doi.org/10.1111/jbi.14457" TargetMode="External"/><Relationship Id="rId132" Type="http://schemas.openxmlformats.org/officeDocument/2006/relationships/hyperlink" Target="https://doi.org/10.1111/jbi.14457" TargetMode="External"/><Relationship Id="rId153" Type="http://schemas.openxmlformats.org/officeDocument/2006/relationships/hyperlink" Target="https://doi.org/10.1111/jbi.14457" TargetMode="External"/><Relationship Id="rId174" Type="http://schemas.openxmlformats.org/officeDocument/2006/relationships/hyperlink" Target="https://doi.org/10.1111/jbi.14457" TargetMode="External"/><Relationship Id="rId195" Type="http://schemas.openxmlformats.org/officeDocument/2006/relationships/hyperlink" Target="https://doi.org/10.11646/zootaxa.5460.1.1" TargetMode="External"/><Relationship Id="rId209" Type="http://schemas.openxmlformats.org/officeDocument/2006/relationships/hyperlink" Target="https://doi.org/10.1007/978-3-031-06153-0_14" TargetMode="External"/><Relationship Id="rId220" Type="http://schemas.openxmlformats.org/officeDocument/2006/relationships/hyperlink" Target="https://doi.org/10.30550/j.azl/2022.66.1/2022-02-03" TargetMode="External"/><Relationship Id="rId241" Type="http://schemas.openxmlformats.org/officeDocument/2006/relationships/hyperlink" Target="https://doi.org/10.1080/00379271.2013.848066" TargetMode="External"/><Relationship Id="rId15" Type="http://schemas.openxmlformats.org/officeDocument/2006/relationships/hyperlink" Target="http://www.odonatacentral.org/" TargetMode="External"/><Relationship Id="rId36" Type="http://schemas.openxmlformats.org/officeDocument/2006/relationships/hyperlink" Target="http://www.odonatacentral.org/" TargetMode="External"/><Relationship Id="rId57" Type="http://schemas.openxmlformats.org/officeDocument/2006/relationships/hyperlink" Target="https://doi.org/10.1111/jbi.14457" TargetMode="External"/><Relationship Id="rId262" Type="http://schemas.openxmlformats.org/officeDocument/2006/relationships/hyperlink" Target="https://doi.org/10.1111/jbi.14457" TargetMode="External"/><Relationship Id="rId78" Type="http://schemas.openxmlformats.org/officeDocument/2006/relationships/hyperlink" Target="https://doi.org/10.1111/jbi.14457" TargetMode="External"/><Relationship Id="rId99" Type="http://schemas.openxmlformats.org/officeDocument/2006/relationships/hyperlink" Target="https://doi.org/10.1111/jbi.14457" TargetMode="External"/><Relationship Id="rId101" Type="http://schemas.openxmlformats.org/officeDocument/2006/relationships/hyperlink" Target="https://doi.org/10.1111/jbi.14457" TargetMode="External"/><Relationship Id="rId122" Type="http://schemas.openxmlformats.org/officeDocument/2006/relationships/hyperlink" Target="https://doi.org/10.1111/jbi.14457" TargetMode="External"/><Relationship Id="rId143" Type="http://schemas.openxmlformats.org/officeDocument/2006/relationships/hyperlink" Target="https://doi.org/10.1111/jbi.14457" TargetMode="External"/><Relationship Id="rId164" Type="http://schemas.openxmlformats.org/officeDocument/2006/relationships/hyperlink" Target="https://doi.org/10.1111/jbi.14457" TargetMode="External"/><Relationship Id="rId185" Type="http://schemas.openxmlformats.org/officeDocument/2006/relationships/hyperlink" Target="https://doi.org/10.1111/jbi.14457" TargetMode="External"/><Relationship Id="rId9" Type="http://schemas.openxmlformats.org/officeDocument/2006/relationships/hyperlink" Target="http://www.odonatacentral.org/" TargetMode="External"/><Relationship Id="rId210" Type="http://schemas.openxmlformats.org/officeDocument/2006/relationships/hyperlink" Target="https://doi.org/10.60024/nodo.v9i9.a3" TargetMode="External"/><Relationship Id="rId26" Type="http://schemas.openxmlformats.org/officeDocument/2006/relationships/hyperlink" Target="http://www.odonatacentral.org/" TargetMode="External"/><Relationship Id="rId231" Type="http://schemas.openxmlformats.org/officeDocument/2006/relationships/hyperlink" Target="https://doi.org/10.5281/zenodo.2677689" TargetMode="External"/><Relationship Id="rId252" Type="http://schemas.openxmlformats.org/officeDocument/2006/relationships/hyperlink" Target="https://doi.org/10.1007/978-81-322-2178-4" TargetMode="External"/><Relationship Id="rId47" Type="http://schemas.openxmlformats.org/officeDocument/2006/relationships/hyperlink" Target="http://regions.ala.org.au/" TargetMode="External"/><Relationship Id="rId68" Type="http://schemas.openxmlformats.org/officeDocument/2006/relationships/hyperlink" Target="https://doi.org/10.1111/jbi.14457" TargetMode="External"/><Relationship Id="rId89" Type="http://schemas.openxmlformats.org/officeDocument/2006/relationships/hyperlink" Target="https://doi.org/10.1111/jbi.14457" TargetMode="External"/><Relationship Id="rId112" Type="http://schemas.openxmlformats.org/officeDocument/2006/relationships/hyperlink" Target="https://doi.org/10.1111/jbi.14457" TargetMode="External"/><Relationship Id="rId133" Type="http://schemas.openxmlformats.org/officeDocument/2006/relationships/hyperlink" Target="https://doi.org/10.1111/jbi.14457" TargetMode="External"/><Relationship Id="rId154" Type="http://schemas.openxmlformats.org/officeDocument/2006/relationships/hyperlink" Target="https://doi.org/10.1111/jbi.14457" TargetMode="External"/><Relationship Id="rId175" Type="http://schemas.openxmlformats.org/officeDocument/2006/relationships/hyperlink" Target="https://doi.org/10.1111/jbi.14457" TargetMode="External"/><Relationship Id="rId196" Type="http://schemas.openxmlformats.org/officeDocument/2006/relationships/hyperlink" Target="https://doi.org/10.11646/zootaxa.5460.1.1" TargetMode="External"/><Relationship Id="rId200" Type="http://schemas.openxmlformats.org/officeDocument/2006/relationships/hyperlink" Target="https://doi.org/10.11646/zootaxa.5460.1.1" TargetMode="External"/><Relationship Id="rId16" Type="http://schemas.openxmlformats.org/officeDocument/2006/relationships/hyperlink" Target="http://www.odonatacentral.org/" TargetMode="External"/><Relationship Id="rId221" Type="http://schemas.openxmlformats.org/officeDocument/2006/relationships/hyperlink" Target="https://doi.org/10.11609/jott.7504.14.2.20654-20665" TargetMode="External"/><Relationship Id="rId242" Type="http://schemas.openxmlformats.org/officeDocument/2006/relationships/hyperlink" Target="https://doi.org/10.18195/issn.0312-3162.34(2).2019.055-114" TargetMode="External"/><Relationship Id="rId263" Type="http://schemas.openxmlformats.org/officeDocument/2006/relationships/hyperlink" Target="http://www.odonatacentral.org/" TargetMode="External"/><Relationship Id="rId37" Type="http://schemas.openxmlformats.org/officeDocument/2006/relationships/hyperlink" Target="http://www.odonatacentral.org/" TargetMode="External"/><Relationship Id="rId58" Type="http://schemas.openxmlformats.org/officeDocument/2006/relationships/hyperlink" Target="https://doi.org/10.1111/jbi.14457" TargetMode="External"/><Relationship Id="rId79" Type="http://schemas.openxmlformats.org/officeDocument/2006/relationships/hyperlink" Target="https://doi.org/10.1111/jbi.14457" TargetMode="External"/><Relationship Id="rId102" Type="http://schemas.openxmlformats.org/officeDocument/2006/relationships/hyperlink" Target="https://doi.org/10.1111/jbi.14457" TargetMode="External"/><Relationship Id="rId123" Type="http://schemas.openxmlformats.org/officeDocument/2006/relationships/hyperlink" Target="https://doi.org/10.1111/jbi.14457" TargetMode="External"/><Relationship Id="rId144" Type="http://schemas.openxmlformats.org/officeDocument/2006/relationships/hyperlink" Target="https://doi.org/10.1111/jbi.14457" TargetMode="External"/><Relationship Id="rId90" Type="http://schemas.openxmlformats.org/officeDocument/2006/relationships/hyperlink" Target="https://doi.org/10.1111/jbi.14457" TargetMode="External"/><Relationship Id="rId165" Type="http://schemas.openxmlformats.org/officeDocument/2006/relationships/hyperlink" Target="https://doi.org/10.1111/jbi.14457" TargetMode="External"/><Relationship Id="rId186" Type="http://schemas.openxmlformats.org/officeDocument/2006/relationships/hyperlink" Target="https://doi.org/10.1111/jbi.14457" TargetMode="External"/><Relationship Id="rId211" Type="http://schemas.openxmlformats.org/officeDocument/2006/relationships/hyperlink" Target="https://doi.org/10.61186/jibs.11.1.207" TargetMode="External"/><Relationship Id="rId232" Type="http://schemas.openxmlformats.org/officeDocument/2006/relationships/hyperlink" Target="https://doi.org/10.5281/zenodo.2677689" TargetMode="External"/><Relationship Id="rId253" Type="http://schemas.openxmlformats.org/officeDocument/2006/relationships/hyperlink" Target="https://doi.org/10.1007/978-81-322-2178-4" TargetMode="External"/><Relationship Id="rId27" Type="http://schemas.openxmlformats.org/officeDocument/2006/relationships/hyperlink" Target="http://www.odonatacentral.org/" TargetMode="External"/><Relationship Id="rId48" Type="http://schemas.openxmlformats.org/officeDocument/2006/relationships/hyperlink" Target="http://regions.ala.org.au/" TargetMode="External"/><Relationship Id="rId69" Type="http://schemas.openxmlformats.org/officeDocument/2006/relationships/hyperlink" Target="https://doi.org/10.21426/B638158781" TargetMode="External"/><Relationship Id="rId113" Type="http://schemas.openxmlformats.org/officeDocument/2006/relationships/hyperlink" Target="https://doi.org/10.1111/jbi.14457" TargetMode="External"/><Relationship Id="rId134" Type="http://schemas.openxmlformats.org/officeDocument/2006/relationships/hyperlink" Target="https://doi.org/10.1111/jbi.14457" TargetMode="External"/><Relationship Id="rId80" Type="http://schemas.openxmlformats.org/officeDocument/2006/relationships/hyperlink" Target="https://doi.org/10.2984/72.3.8" TargetMode="External"/><Relationship Id="rId155" Type="http://schemas.openxmlformats.org/officeDocument/2006/relationships/hyperlink" Target="https://doi.org/10.1111/jbi.14457" TargetMode="External"/><Relationship Id="rId176" Type="http://schemas.openxmlformats.org/officeDocument/2006/relationships/hyperlink" Target="https://doi.org/10.1111/jbi.14457" TargetMode="External"/><Relationship Id="rId197" Type="http://schemas.openxmlformats.org/officeDocument/2006/relationships/hyperlink" Target="https://doi.org/10.11646/zootaxa.5460.1.1" TargetMode="External"/><Relationship Id="rId201" Type="http://schemas.openxmlformats.org/officeDocument/2006/relationships/hyperlink" Target="https://doi.org/10.11646/zootaxa.5460.1.1" TargetMode="External"/><Relationship Id="rId222" Type="http://schemas.openxmlformats.org/officeDocument/2006/relationships/hyperlink" Target="https://doi.org/10.11609/jott.2609.8.11.9339-9349" TargetMode="External"/><Relationship Id="rId243" Type="http://schemas.openxmlformats.org/officeDocument/2006/relationships/hyperlink" Target="https://doi.org/10.1590/1806-9665-rbent-2020-0052" TargetMode="External"/><Relationship Id="rId264" Type="http://schemas.openxmlformats.org/officeDocument/2006/relationships/hyperlink" Target="https://doi.org/10.1080/13887890.2012.738401" TargetMode="External"/><Relationship Id="rId17" Type="http://schemas.openxmlformats.org/officeDocument/2006/relationships/hyperlink" Target="http://www.odonatacentral.org/" TargetMode="External"/><Relationship Id="rId38" Type="http://schemas.openxmlformats.org/officeDocument/2006/relationships/hyperlink" Target="http://www.odonatacentral.org/" TargetMode="External"/><Relationship Id="rId59" Type="http://schemas.openxmlformats.org/officeDocument/2006/relationships/hyperlink" Target="https://doi.org/10.1111/jbi.14457" TargetMode="External"/><Relationship Id="rId103" Type="http://schemas.openxmlformats.org/officeDocument/2006/relationships/hyperlink" Target="https://doi.org/10.1111/jbi.14457" TargetMode="External"/><Relationship Id="rId124" Type="http://schemas.openxmlformats.org/officeDocument/2006/relationships/hyperlink" Target="https://doi.org/10.1111/jbi.14457" TargetMode="External"/><Relationship Id="rId70" Type="http://schemas.openxmlformats.org/officeDocument/2006/relationships/hyperlink" Target="https://doi.org/10.21426/B638158781" TargetMode="External"/><Relationship Id="rId91" Type="http://schemas.openxmlformats.org/officeDocument/2006/relationships/hyperlink" Target="https://doi.org/10.1111/jbi.14457" TargetMode="External"/><Relationship Id="rId145" Type="http://schemas.openxmlformats.org/officeDocument/2006/relationships/hyperlink" Target="https://doi.org/10.1111/jbi.14457" TargetMode="External"/><Relationship Id="rId166" Type="http://schemas.openxmlformats.org/officeDocument/2006/relationships/hyperlink" Target="https://doi.org/10.1111/jbi.14457" TargetMode="External"/><Relationship Id="rId187" Type="http://schemas.openxmlformats.org/officeDocument/2006/relationships/hyperlink" Target="https://doi.org/10.1111/jbi.14457" TargetMode="External"/><Relationship Id="rId1" Type="http://schemas.openxmlformats.org/officeDocument/2006/relationships/hyperlink" Target="https://doi.org/10.48156/1388.2024.1917280" TargetMode="External"/><Relationship Id="rId212" Type="http://schemas.openxmlformats.org/officeDocument/2006/relationships/hyperlink" Target="https://doi.org/10.18348/opzool.2021.2.119" TargetMode="External"/><Relationship Id="rId233" Type="http://schemas.openxmlformats.org/officeDocument/2006/relationships/hyperlink" Target="https://doi.org/10.5281/zenodo.2677689" TargetMode="External"/><Relationship Id="rId254" Type="http://schemas.openxmlformats.org/officeDocument/2006/relationships/hyperlink" Target="https://doi.org/10.1007/978-81-322-2178-4" TargetMode="External"/><Relationship Id="rId28" Type="http://schemas.openxmlformats.org/officeDocument/2006/relationships/hyperlink" Target="http://www.odonatacentral.org/" TargetMode="External"/><Relationship Id="rId49" Type="http://schemas.openxmlformats.org/officeDocument/2006/relationships/hyperlink" Target="http://regions.ala.org.au/" TargetMode="External"/><Relationship Id="rId114" Type="http://schemas.openxmlformats.org/officeDocument/2006/relationships/hyperlink" Target="https://doi.org/10.1111/jbi.14457" TargetMode="External"/><Relationship Id="rId60" Type="http://schemas.openxmlformats.org/officeDocument/2006/relationships/hyperlink" Target="https://doi.org/10.1111/jbi.14457" TargetMode="External"/><Relationship Id="rId81" Type="http://schemas.openxmlformats.org/officeDocument/2006/relationships/hyperlink" Target="https://doi.org/10.2984/72.3.8" TargetMode="External"/><Relationship Id="rId135" Type="http://schemas.openxmlformats.org/officeDocument/2006/relationships/hyperlink" Target="https://doi.org/10.1111/jbi.14457" TargetMode="External"/><Relationship Id="rId156" Type="http://schemas.openxmlformats.org/officeDocument/2006/relationships/hyperlink" Target="https://doi.org/10.1111/jbi.14457" TargetMode="External"/><Relationship Id="rId177" Type="http://schemas.openxmlformats.org/officeDocument/2006/relationships/hyperlink" Target="https://doi.org/10.1111/jbi.14457" TargetMode="External"/><Relationship Id="rId198" Type="http://schemas.openxmlformats.org/officeDocument/2006/relationships/hyperlink" Target="https://doi.org/10.11646/zootaxa.5460.1.1" TargetMode="External"/><Relationship Id="rId202" Type="http://schemas.openxmlformats.org/officeDocument/2006/relationships/hyperlink" Target="https://doi.org/10.11646/zootaxa.5460.1.1" TargetMode="External"/><Relationship Id="rId223" Type="http://schemas.openxmlformats.org/officeDocument/2006/relationships/hyperlink" Target="https://doi.org/10.1080/00305316.2021.1908188" TargetMode="External"/><Relationship Id="rId244" Type="http://schemas.openxmlformats.org/officeDocument/2006/relationships/hyperlink" Target="https://doi.org/10.1007/s00300-019-02479-3" TargetMode="External"/><Relationship Id="rId18" Type="http://schemas.openxmlformats.org/officeDocument/2006/relationships/hyperlink" Target="http://www.odonatacentral.org/" TargetMode="External"/><Relationship Id="rId39" Type="http://schemas.openxmlformats.org/officeDocument/2006/relationships/hyperlink" Target="http://www.odonatacentral.org/" TargetMode="External"/><Relationship Id="rId265" Type="http://schemas.openxmlformats.org/officeDocument/2006/relationships/hyperlink" Target="https://doi.org/10.1111/jbi.14457" TargetMode="External"/><Relationship Id="rId50" Type="http://schemas.openxmlformats.org/officeDocument/2006/relationships/hyperlink" Target="http://regions.ala.org.au/" TargetMode="External"/><Relationship Id="rId104" Type="http://schemas.openxmlformats.org/officeDocument/2006/relationships/hyperlink" Target="https://doi.org/10.1111/jbi.14457" TargetMode="External"/><Relationship Id="rId125" Type="http://schemas.openxmlformats.org/officeDocument/2006/relationships/hyperlink" Target="https://doi.org/10.1111/jbi.14457" TargetMode="External"/><Relationship Id="rId146" Type="http://schemas.openxmlformats.org/officeDocument/2006/relationships/hyperlink" Target="https://doi.org/10.1111/jbi.14457" TargetMode="External"/><Relationship Id="rId167" Type="http://schemas.openxmlformats.org/officeDocument/2006/relationships/hyperlink" Target="https://doi.org/10.1111/jbi.14457" TargetMode="External"/><Relationship Id="rId188" Type="http://schemas.openxmlformats.org/officeDocument/2006/relationships/hyperlink" Target="https://doi.org/10.1111/jbi.14457" TargetMode="External"/><Relationship Id="rId71" Type="http://schemas.openxmlformats.org/officeDocument/2006/relationships/hyperlink" Target="https://doi.org/10.21426/B638158781" TargetMode="External"/><Relationship Id="rId92" Type="http://schemas.openxmlformats.org/officeDocument/2006/relationships/hyperlink" Target="https://doi.org/10.2984/1534-6188(2007)61%5b267:OOYWCI%5d2.0.CO;2" TargetMode="External"/><Relationship Id="rId213" Type="http://schemas.openxmlformats.org/officeDocument/2006/relationships/hyperlink" Target="https://doi.org/10.60024/zenodo.4268581" TargetMode="External"/><Relationship Id="rId234" Type="http://schemas.openxmlformats.org/officeDocument/2006/relationships/hyperlink" Target="https://doi.org/10.5281/zenodo.2677689" TargetMode="External"/><Relationship Id="rId2" Type="http://schemas.openxmlformats.org/officeDocument/2006/relationships/hyperlink" Target="https://doi.org/10.1590/1676-0611-BN-2019-0851" TargetMode="External"/><Relationship Id="rId29" Type="http://schemas.openxmlformats.org/officeDocument/2006/relationships/hyperlink" Target="http://www.odonatacentral.org/" TargetMode="External"/><Relationship Id="rId255" Type="http://schemas.openxmlformats.org/officeDocument/2006/relationships/hyperlink" Target="https://doi.org/10.1007/978-81-322-2178-4" TargetMode="External"/><Relationship Id="rId40" Type="http://schemas.openxmlformats.org/officeDocument/2006/relationships/hyperlink" Target="https://doi.org/10.3157/0013-872X(2006)117%5b357:TOOGIT%5d2.0.CO;2" TargetMode="External"/><Relationship Id="rId115" Type="http://schemas.openxmlformats.org/officeDocument/2006/relationships/hyperlink" Target="https://doi.org/10.11646/megataxa.14.1.1" TargetMode="External"/><Relationship Id="rId136" Type="http://schemas.openxmlformats.org/officeDocument/2006/relationships/hyperlink" Target="https://doi.org/10.1111/jbi.14457" TargetMode="External"/><Relationship Id="rId157" Type="http://schemas.openxmlformats.org/officeDocument/2006/relationships/hyperlink" Target="https://doi.org/10.1111/jbi.14457" TargetMode="External"/><Relationship Id="rId178" Type="http://schemas.openxmlformats.org/officeDocument/2006/relationships/hyperlink" Target="https://doi.org/10.1111/jbi.14457" TargetMode="External"/><Relationship Id="rId61" Type="http://schemas.openxmlformats.org/officeDocument/2006/relationships/hyperlink" Target="https://doi.org/10.1111/jbi.14457" TargetMode="External"/><Relationship Id="rId82" Type="http://schemas.openxmlformats.org/officeDocument/2006/relationships/hyperlink" Target="https://doi.org/10.1111/jbi.14457" TargetMode="External"/><Relationship Id="rId199" Type="http://schemas.openxmlformats.org/officeDocument/2006/relationships/hyperlink" Target="https://doi.org/10.11646/zootaxa.5460.1.1" TargetMode="External"/><Relationship Id="rId203" Type="http://schemas.openxmlformats.org/officeDocument/2006/relationships/hyperlink" Target="https://doi.org/10.11646/zootaxa.5460.1.1" TargetMode="External"/><Relationship Id="rId19" Type="http://schemas.openxmlformats.org/officeDocument/2006/relationships/hyperlink" Target="http://www.odonatacentral.org/" TargetMode="External"/><Relationship Id="rId224" Type="http://schemas.openxmlformats.org/officeDocument/2006/relationships/hyperlink" Target="http://www.odonatacentral.org/" TargetMode="External"/><Relationship Id="rId245" Type="http://schemas.openxmlformats.org/officeDocument/2006/relationships/hyperlink" Target="https://doi.org/10.26515/Fauna/1/2023/Arthropoda:%20Insecta:Odonata" TargetMode="External"/><Relationship Id="rId266" Type="http://schemas.openxmlformats.org/officeDocument/2006/relationships/printerSettings" Target="../printerSettings/printerSettings1.bin"/><Relationship Id="rId30" Type="http://schemas.openxmlformats.org/officeDocument/2006/relationships/hyperlink" Target="http://www.odonatacentral.org/" TargetMode="External"/><Relationship Id="rId105" Type="http://schemas.openxmlformats.org/officeDocument/2006/relationships/hyperlink" Target="https://doi.org/10.1111/jbi.14457" TargetMode="External"/><Relationship Id="rId126" Type="http://schemas.openxmlformats.org/officeDocument/2006/relationships/hyperlink" Target="https://doi.org/10.1111/jbi.14457" TargetMode="External"/><Relationship Id="rId147" Type="http://schemas.openxmlformats.org/officeDocument/2006/relationships/hyperlink" Target="https://doi.org/10.1111/jbi.14457" TargetMode="External"/><Relationship Id="rId168" Type="http://schemas.openxmlformats.org/officeDocument/2006/relationships/hyperlink" Target="https://doi.org/10.1111/jbi.14457" TargetMode="External"/><Relationship Id="rId51" Type="http://schemas.openxmlformats.org/officeDocument/2006/relationships/hyperlink" Target="https://doi.org/10.1111/jbi.14457" TargetMode="External"/><Relationship Id="rId72" Type="http://schemas.openxmlformats.org/officeDocument/2006/relationships/hyperlink" Target="https://doi.org/10.1111/jbi.14457" TargetMode="External"/><Relationship Id="rId93" Type="http://schemas.openxmlformats.org/officeDocument/2006/relationships/hyperlink" Target="https://doi.org/10.1111/jbi.14457" TargetMode="External"/><Relationship Id="rId189" Type="http://schemas.openxmlformats.org/officeDocument/2006/relationships/hyperlink" Target="https://doi.org/10.1111/jbi.14457" TargetMode="External"/><Relationship Id="rId3" Type="http://schemas.openxmlformats.org/officeDocument/2006/relationships/hyperlink" Target="https://doi.org/10.1590/1676-0611-BN-2021-1320" TargetMode="External"/><Relationship Id="rId214" Type="http://schemas.openxmlformats.org/officeDocument/2006/relationships/hyperlink" Target="https://doi.org/10.4081/fe.2020.470" TargetMode="External"/><Relationship Id="rId235" Type="http://schemas.openxmlformats.org/officeDocument/2006/relationships/hyperlink" Target="https://doi.org/10.2307/1294590" TargetMode="External"/><Relationship Id="rId256" Type="http://schemas.openxmlformats.org/officeDocument/2006/relationships/hyperlink" Target="https://doi.org/10.2307/j.ctv2ks6tbb" TargetMode="External"/><Relationship Id="rId116" Type="http://schemas.openxmlformats.org/officeDocument/2006/relationships/hyperlink" Target="https://doi.org/10.1111/jbi.14457" TargetMode="External"/><Relationship Id="rId137" Type="http://schemas.openxmlformats.org/officeDocument/2006/relationships/hyperlink" Target="https://doi.org/10.1111/jbi.14457" TargetMode="External"/><Relationship Id="rId158" Type="http://schemas.openxmlformats.org/officeDocument/2006/relationships/hyperlink" Target="https://doi.org/10.1111/jbi.14457" TargetMode="External"/><Relationship Id="rId20" Type="http://schemas.openxmlformats.org/officeDocument/2006/relationships/hyperlink" Target="http://www.odonatacentral.org/" TargetMode="External"/><Relationship Id="rId41" Type="http://schemas.openxmlformats.org/officeDocument/2006/relationships/hyperlink" Target="http://www.odonatacentral.org/" TargetMode="External"/><Relationship Id="rId62" Type="http://schemas.openxmlformats.org/officeDocument/2006/relationships/hyperlink" Target="https://doi.org/10.1111/jbi.14457" TargetMode="External"/><Relationship Id="rId83" Type="http://schemas.openxmlformats.org/officeDocument/2006/relationships/hyperlink" Target="https://doi.org/10.1111/jbi.14457" TargetMode="External"/><Relationship Id="rId179" Type="http://schemas.openxmlformats.org/officeDocument/2006/relationships/hyperlink" Target="https://doi.org/10.1111/jbi.14457" TargetMode="External"/><Relationship Id="rId190" Type="http://schemas.openxmlformats.org/officeDocument/2006/relationships/hyperlink" Target="https://doi.org/10.1111/jbi.14457" TargetMode="External"/><Relationship Id="rId204" Type="http://schemas.openxmlformats.org/officeDocument/2006/relationships/hyperlink" Target="https://doi.org/10.11646/zootaxa.5460.1.1" TargetMode="External"/><Relationship Id="rId225" Type="http://schemas.openxmlformats.org/officeDocument/2006/relationships/hyperlink" Target="https://doi.org/10.11609/jott.7715.14.11.22164-22178" TargetMode="External"/><Relationship Id="rId246" Type="http://schemas.openxmlformats.org/officeDocument/2006/relationships/hyperlink" Target="https://doi.org/10.1080/13887890.2010.9748380" TargetMode="External"/><Relationship Id="rId267" Type="http://schemas.openxmlformats.org/officeDocument/2006/relationships/vmlDrawing" Target="../drawings/vmlDrawing1.vml"/><Relationship Id="rId106" Type="http://schemas.openxmlformats.org/officeDocument/2006/relationships/hyperlink" Target="https://doi.org/10.1111/jbi.14457" TargetMode="External"/><Relationship Id="rId127" Type="http://schemas.openxmlformats.org/officeDocument/2006/relationships/hyperlink" Target="https://doi.org/10.1111/jbi.14457" TargetMode="External"/><Relationship Id="rId10" Type="http://schemas.openxmlformats.org/officeDocument/2006/relationships/hyperlink" Target="http://www.odonatacentral.org/" TargetMode="External"/><Relationship Id="rId31" Type="http://schemas.openxmlformats.org/officeDocument/2006/relationships/hyperlink" Target="http://www.odonatacentral.org/" TargetMode="External"/><Relationship Id="rId52" Type="http://schemas.openxmlformats.org/officeDocument/2006/relationships/hyperlink" Target="https://doi.org/10.1111/jbi.14457" TargetMode="External"/><Relationship Id="rId73" Type="http://schemas.openxmlformats.org/officeDocument/2006/relationships/hyperlink" Target="https://doi.org/10.1111/jbi.14457" TargetMode="External"/><Relationship Id="rId94" Type="http://schemas.openxmlformats.org/officeDocument/2006/relationships/hyperlink" Target="https://doi.org/10.1111/jbi.14457" TargetMode="External"/><Relationship Id="rId148" Type="http://schemas.openxmlformats.org/officeDocument/2006/relationships/hyperlink" Target="https://doi.org/10.1111/jbi.14457" TargetMode="External"/><Relationship Id="rId169" Type="http://schemas.openxmlformats.org/officeDocument/2006/relationships/hyperlink" Target="https://doi.org/10.1111/jbi.14457" TargetMode="External"/><Relationship Id="rId4" Type="http://schemas.openxmlformats.org/officeDocument/2006/relationships/hyperlink" Target="https://doi.org/10.1590/1676-0611-bn-2020-1074" TargetMode="External"/><Relationship Id="rId180" Type="http://schemas.openxmlformats.org/officeDocument/2006/relationships/hyperlink" Target="https://doi.org/10.1111/jbi.14457" TargetMode="External"/><Relationship Id="rId215" Type="http://schemas.openxmlformats.org/officeDocument/2006/relationships/hyperlink" Target="https://doi.org/10.33736/bjrst.2022.2020" TargetMode="External"/><Relationship Id="rId236" Type="http://schemas.openxmlformats.org/officeDocument/2006/relationships/hyperlink" Target="https://doi.org/10.2305/IUCN.UK.2021-3.RLTS.T21226A193512121.en" TargetMode="External"/><Relationship Id="rId257" Type="http://schemas.openxmlformats.org/officeDocument/2006/relationships/hyperlink" Target="https://doi.org/10.11646/megataxa.14.1.1" TargetMode="External"/><Relationship Id="rId42" Type="http://schemas.openxmlformats.org/officeDocument/2006/relationships/hyperlink" Target="https://doi.org/10.1111/jbi.14457" TargetMode="External"/><Relationship Id="rId84" Type="http://schemas.openxmlformats.org/officeDocument/2006/relationships/hyperlink" Target="https://doi.org/10.1111/jbi.14457" TargetMode="External"/><Relationship Id="rId138" Type="http://schemas.openxmlformats.org/officeDocument/2006/relationships/hyperlink" Target="https://doi.org/10.1111/jbi.14457" TargetMode="External"/><Relationship Id="rId191" Type="http://schemas.openxmlformats.org/officeDocument/2006/relationships/hyperlink" Target="http://www.odonatacentral.org/" TargetMode="External"/><Relationship Id="rId205" Type="http://schemas.openxmlformats.org/officeDocument/2006/relationships/hyperlink" Target="https://doi.org/10.11646/zootaxa.5460.1.1" TargetMode="External"/><Relationship Id="rId247" Type="http://schemas.openxmlformats.org/officeDocument/2006/relationships/hyperlink" Target="https://doi.org/10.1007/978-81-322-2178-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71178-CCB4-46E0-8911-895898EE80B4}">
  <dimension ref="A1:Z562"/>
  <sheetViews>
    <sheetView tabSelected="1" workbookViewId="0">
      <pane ySplit="1" topLeftCell="A2" activePane="bottomLeft" state="frozen"/>
      <selection pane="bottomLeft" activeCell="I10" sqref="I10"/>
    </sheetView>
  </sheetViews>
  <sheetFormatPr defaultColWidth="9" defaultRowHeight="14.5" x14ac:dyDescent="0.35"/>
  <cols>
    <col min="1" max="1" width="21" style="7" customWidth="1"/>
    <col min="2" max="2" width="10.6328125" style="7" customWidth="1"/>
    <col min="3" max="3" width="6.26953125" bestFit="1" customWidth="1"/>
    <col min="4" max="4" width="8" customWidth="1"/>
    <col min="5" max="5" width="8.7265625" bestFit="1" customWidth="1"/>
    <col min="6" max="6" width="8.7265625" customWidth="1"/>
    <col min="7" max="7" width="8.08984375" style="7" bestFit="1" customWidth="1"/>
    <col min="8" max="8" width="9.26953125" style="8" customWidth="1"/>
    <col min="9" max="13" width="8.08984375" customWidth="1"/>
    <col min="14" max="14" width="8.7265625" customWidth="1"/>
    <col min="15" max="15" width="10" customWidth="1"/>
    <col min="16" max="16" width="10" style="10" customWidth="1"/>
    <col min="17" max="17" width="10.90625" style="10" customWidth="1"/>
    <col min="18" max="18" width="11.36328125" style="9" bestFit="1" customWidth="1"/>
    <col min="19" max="19" width="11.36328125" style="8" customWidth="1"/>
    <col min="20" max="21" width="6.90625" style="11" customWidth="1"/>
    <col min="22" max="23" width="7.36328125" style="9" customWidth="1"/>
    <col min="24" max="24" width="7.54296875" bestFit="1" customWidth="1"/>
    <col min="25" max="25" width="29.26953125" customWidth="1"/>
  </cols>
  <sheetData>
    <row r="1" spans="1:25" s="2" customFormat="1" x14ac:dyDescent="0.35">
      <c r="A1" s="1" t="s">
        <v>0</v>
      </c>
      <c r="B1" s="1" t="s">
        <v>1</v>
      </c>
      <c r="C1" s="2" t="s">
        <v>2</v>
      </c>
      <c r="D1" s="2" t="s">
        <v>3</v>
      </c>
      <c r="E1" s="2" t="s">
        <v>4</v>
      </c>
      <c r="F1" s="2" t="s">
        <v>5</v>
      </c>
      <c r="G1" s="1" t="s">
        <v>6</v>
      </c>
      <c r="H1" s="3" t="s">
        <v>7</v>
      </c>
      <c r="I1" s="2" t="s">
        <v>8</v>
      </c>
      <c r="J1" t="s">
        <v>770</v>
      </c>
      <c r="K1" t="s">
        <v>771</v>
      </c>
      <c r="L1" t="s">
        <v>9</v>
      </c>
      <c r="M1" t="s">
        <v>10</v>
      </c>
      <c r="N1" s="2" t="s">
        <v>11</v>
      </c>
      <c r="O1" s="2" t="s">
        <v>12</v>
      </c>
      <c r="P1" s="4" t="s">
        <v>13</v>
      </c>
      <c r="Q1" s="4" t="s">
        <v>14</v>
      </c>
      <c r="R1" s="5" t="s">
        <v>15</v>
      </c>
      <c r="S1" s="3" t="s">
        <v>16</v>
      </c>
      <c r="T1" s="6" t="s">
        <v>17</v>
      </c>
      <c r="U1" s="6" t="s">
        <v>18</v>
      </c>
      <c r="V1" s="5" t="s">
        <v>19</v>
      </c>
      <c r="W1" s="5" t="s">
        <v>20</v>
      </c>
      <c r="X1" s="2" t="s">
        <v>21</v>
      </c>
      <c r="Y1" s="2" t="s">
        <v>22</v>
      </c>
    </row>
    <row r="2" spans="1:25" x14ac:dyDescent="0.35">
      <c r="A2" s="7" t="s">
        <v>23</v>
      </c>
      <c r="B2" s="7" t="s">
        <v>24</v>
      </c>
      <c r="C2" t="s">
        <v>25</v>
      </c>
      <c r="D2">
        <v>1</v>
      </c>
      <c r="E2">
        <f>6+54+3+4+1+2</f>
        <v>70</v>
      </c>
      <c r="F2">
        <f t="shared" ref="F2:F12" si="0">G2-E2</f>
        <v>70</v>
      </c>
      <c r="G2" s="32">
        <v>140</v>
      </c>
      <c r="H2" s="8">
        <f>LOG((G2+1))</f>
        <v>2.1492191126553797</v>
      </c>
      <c r="I2" s="9">
        <f t="shared" ref="I2:I65" si="1">E2/F2</f>
        <v>1</v>
      </c>
      <c r="J2">
        <f>G2</f>
        <v>140</v>
      </c>
      <c r="L2">
        <f>LOG(J2)</f>
        <v>2.1461280356782382</v>
      </c>
      <c r="N2" s="9">
        <f t="shared" ref="N2:N65" si="2">(D2/G2)*100</f>
        <v>0.7142857142857143</v>
      </c>
      <c r="O2" s="9">
        <f t="shared" ref="O2:O65" si="3">(D2/E2)*100</f>
        <v>1.4285714285714286</v>
      </c>
      <c r="P2" s="10">
        <f t="shared" ref="P2:P65" si="4">(D2/R2)</f>
        <v>6.0911355704043905E-6</v>
      </c>
      <c r="Q2" s="10">
        <f t="shared" ref="Q2:Q65" si="5">(G2/R2)</f>
        <v>8.5275897985661469E-4</v>
      </c>
      <c r="R2" s="9">
        <v>164173</v>
      </c>
      <c r="S2" s="8">
        <f>LOG(R2)</f>
        <v>5.2153017342987242</v>
      </c>
      <c r="V2" s="9">
        <v>-9</v>
      </c>
      <c r="W2" s="9">
        <f t="shared" ref="W2:W65" si="6">ABS(V2)</f>
        <v>9</v>
      </c>
      <c r="X2">
        <v>2022</v>
      </c>
      <c r="Y2" s="12" t="s">
        <v>26</v>
      </c>
    </row>
    <row r="3" spans="1:25" x14ac:dyDescent="0.35">
      <c r="A3" s="7" t="s">
        <v>27</v>
      </c>
      <c r="B3" s="7" t="s">
        <v>28</v>
      </c>
      <c r="C3" t="s">
        <v>25</v>
      </c>
      <c r="D3">
        <v>6</v>
      </c>
      <c r="E3">
        <v>18</v>
      </c>
      <c r="F3">
        <f t="shared" si="0"/>
        <v>41</v>
      </c>
      <c r="G3" s="32">
        <v>59</v>
      </c>
      <c r="H3" s="8">
        <f t="shared" ref="H3:H66" si="7">LOG((G3+1))</f>
        <v>1.7781512503836436</v>
      </c>
      <c r="I3" s="9">
        <f t="shared" si="1"/>
        <v>0.43902439024390244</v>
      </c>
      <c r="J3">
        <f t="shared" ref="J3:J4" si="8">G3</f>
        <v>59</v>
      </c>
      <c r="L3">
        <f t="shared" ref="L3:L63" si="9">LOG(J3)</f>
        <v>1.7708520116421442</v>
      </c>
      <c r="N3" s="9">
        <f t="shared" si="2"/>
        <v>10.16949152542373</v>
      </c>
      <c r="O3" s="9">
        <f t="shared" si="3"/>
        <v>33.333333333333329</v>
      </c>
      <c r="P3" s="10">
        <f t="shared" si="4"/>
        <v>9.1902332328023934E-6</v>
      </c>
      <c r="Q3" s="10">
        <f t="shared" si="5"/>
        <v>9.0370626789223527E-5</v>
      </c>
      <c r="R3" s="9">
        <v>652867</v>
      </c>
      <c r="S3" s="8">
        <f t="shared" ref="S3:S66" si="10">LOG(R3)</f>
        <v>5.8148247171875473</v>
      </c>
      <c r="V3" s="9">
        <v>34.516666999999998</v>
      </c>
      <c r="W3" s="9">
        <f t="shared" si="6"/>
        <v>34.516666999999998</v>
      </c>
      <c r="X3" s="13">
        <v>2021</v>
      </c>
      <c r="Y3" s="14" t="s">
        <v>29</v>
      </c>
    </row>
    <row r="4" spans="1:25" x14ac:dyDescent="0.35">
      <c r="A4" s="7" t="s">
        <v>30</v>
      </c>
      <c r="B4" s="7" t="s">
        <v>31</v>
      </c>
      <c r="C4" t="s">
        <v>25</v>
      </c>
      <c r="D4">
        <v>6</v>
      </c>
      <c r="E4">
        <v>52</v>
      </c>
      <c r="F4">
        <f t="shared" si="0"/>
        <v>130</v>
      </c>
      <c r="G4" s="32">
        <v>182</v>
      </c>
      <c r="H4" s="8">
        <f t="shared" si="7"/>
        <v>2.2624510897304293</v>
      </c>
      <c r="I4" s="9">
        <f t="shared" si="1"/>
        <v>0.4</v>
      </c>
      <c r="J4">
        <f t="shared" si="8"/>
        <v>182</v>
      </c>
      <c r="L4">
        <f t="shared" si="9"/>
        <v>2.2600713879850747</v>
      </c>
      <c r="N4" s="9">
        <f t="shared" si="2"/>
        <v>3.296703296703297</v>
      </c>
      <c r="O4" s="9">
        <f t="shared" si="3"/>
        <v>11.538461538461538</v>
      </c>
      <c r="P4" s="10">
        <f t="shared" si="4"/>
        <v>4.41940117114131E-5</v>
      </c>
      <c r="Q4" s="10">
        <f t="shared" si="5"/>
        <v>1.3405516885795308E-3</v>
      </c>
      <c r="R4" s="9">
        <v>135765</v>
      </c>
      <c r="S4" s="8">
        <f t="shared" si="10"/>
        <v>5.1327878239503324</v>
      </c>
      <c r="V4" s="9">
        <v>32.3675</v>
      </c>
      <c r="W4" s="9">
        <f t="shared" si="6"/>
        <v>32.3675</v>
      </c>
      <c r="X4">
        <v>2025</v>
      </c>
      <c r="Y4" s="15" t="s">
        <v>32</v>
      </c>
    </row>
    <row r="5" spans="1:25" x14ac:dyDescent="0.35">
      <c r="A5" s="7" t="s">
        <v>33</v>
      </c>
      <c r="B5" s="7" t="s">
        <v>34</v>
      </c>
      <c r="C5" t="s">
        <v>35</v>
      </c>
      <c r="D5">
        <v>0</v>
      </c>
      <c r="E5">
        <v>2</v>
      </c>
      <c r="F5">
        <f t="shared" si="0"/>
        <v>9</v>
      </c>
      <c r="G5" s="32">
        <v>11</v>
      </c>
      <c r="H5" s="8">
        <f t="shared" si="7"/>
        <v>1.0791812460476249</v>
      </c>
      <c r="I5" s="9">
        <f t="shared" si="1"/>
        <v>0.22222222222222221</v>
      </c>
      <c r="K5">
        <f>G5</f>
        <v>11</v>
      </c>
      <c r="M5">
        <f t="shared" ref="M5:M66" si="11">LOG(K5)</f>
        <v>1.0413926851582251</v>
      </c>
      <c r="N5" s="9">
        <f t="shared" si="2"/>
        <v>0</v>
      </c>
      <c r="O5" s="9">
        <f t="shared" si="3"/>
        <v>0</v>
      </c>
      <c r="P5" s="10">
        <f t="shared" si="4"/>
        <v>0</v>
      </c>
      <c r="Q5" s="10">
        <f t="shared" si="5"/>
        <v>6.962025316455696E-3</v>
      </c>
      <c r="R5" s="9">
        <v>1580</v>
      </c>
      <c r="S5" s="8">
        <f t="shared" si="10"/>
        <v>3.1986570869544226</v>
      </c>
      <c r="T5" s="11">
        <v>129.1</v>
      </c>
      <c r="U5" s="11">
        <v>38</v>
      </c>
      <c r="V5" s="9">
        <v>60.1</v>
      </c>
      <c r="W5" s="9">
        <f t="shared" si="6"/>
        <v>60.1</v>
      </c>
      <c r="X5">
        <v>2022</v>
      </c>
      <c r="Y5" s="12" t="s">
        <v>36</v>
      </c>
    </row>
    <row r="6" spans="1:25" x14ac:dyDescent="0.35">
      <c r="A6" s="7" t="s">
        <v>37</v>
      </c>
      <c r="B6" s="7" t="s">
        <v>31</v>
      </c>
      <c r="C6" t="s">
        <v>25</v>
      </c>
      <c r="D6">
        <v>0</v>
      </c>
      <c r="E6">
        <v>8</v>
      </c>
      <c r="F6">
        <f t="shared" si="0"/>
        <v>28</v>
      </c>
      <c r="G6" s="32">
        <v>36</v>
      </c>
      <c r="H6" s="8">
        <f t="shared" si="7"/>
        <v>1.568201724066995</v>
      </c>
      <c r="I6" s="9">
        <f t="shared" si="1"/>
        <v>0.2857142857142857</v>
      </c>
      <c r="J6">
        <f>G6</f>
        <v>36</v>
      </c>
      <c r="L6">
        <f t="shared" si="9"/>
        <v>1.5563025007672873</v>
      </c>
      <c r="N6" s="9">
        <f t="shared" si="2"/>
        <v>0</v>
      </c>
      <c r="O6" s="9">
        <f t="shared" si="3"/>
        <v>0</v>
      </c>
      <c r="P6" s="10">
        <f t="shared" si="4"/>
        <v>0</v>
      </c>
      <c r="Q6" s="10">
        <f t="shared" si="5"/>
        <v>2.0889704103144075E-5</v>
      </c>
      <c r="R6" s="9">
        <v>1723337</v>
      </c>
      <c r="S6" s="8">
        <f t="shared" si="10"/>
        <v>6.2363702124041094</v>
      </c>
      <c r="V6" s="9">
        <v>58.3</v>
      </c>
      <c r="W6" s="9">
        <f t="shared" si="6"/>
        <v>58.3</v>
      </c>
      <c r="X6">
        <v>2025</v>
      </c>
      <c r="Y6" s="15" t="s">
        <v>32</v>
      </c>
    </row>
    <row r="7" spans="1:25" x14ac:dyDescent="0.35">
      <c r="A7" s="7" t="s">
        <v>38</v>
      </c>
      <c r="B7" s="7" t="s">
        <v>39</v>
      </c>
      <c r="C7" t="s">
        <v>35</v>
      </c>
      <c r="D7">
        <v>0</v>
      </c>
      <c r="E7">
        <v>0</v>
      </c>
      <c r="F7">
        <f t="shared" si="0"/>
        <v>4</v>
      </c>
      <c r="G7" s="33">
        <v>4</v>
      </c>
      <c r="H7" s="8">
        <f t="shared" si="7"/>
        <v>0.69897000433601886</v>
      </c>
      <c r="I7" s="9">
        <f t="shared" si="1"/>
        <v>0</v>
      </c>
      <c r="J7" s="16"/>
      <c r="K7">
        <f>G7</f>
        <v>4</v>
      </c>
      <c r="M7">
        <f t="shared" si="11"/>
        <v>0.6020599913279624</v>
      </c>
      <c r="N7" s="9">
        <f t="shared" si="2"/>
        <v>0</v>
      </c>
      <c r="O7" s="9" t="e">
        <f t="shared" si="3"/>
        <v>#DIV/0!</v>
      </c>
      <c r="P7" s="10">
        <f t="shared" si="4"/>
        <v>0</v>
      </c>
      <c r="Q7" s="10">
        <f t="shared" si="5"/>
        <v>1.1428571428571428</v>
      </c>
      <c r="R7" s="9">
        <v>3.5</v>
      </c>
      <c r="S7" s="8">
        <f t="shared" si="10"/>
        <v>0.54406804435027567</v>
      </c>
      <c r="T7" s="11">
        <v>118</v>
      </c>
      <c r="U7" s="11">
        <v>6</v>
      </c>
      <c r="V7" s="9">
        <v>10.5</v>
      </c>
      <c r="W7" s="9">
        <f t="shared" si="6"/>
        <v>10.5</v>
      </c>
      <c r="X7">
        <v>1997</v>
      </c>
      <c r="Y7" s="14" t="s">
        <v>40</v>
      </c>
    </row>
    <row r="8" spans="1:25" x14ac:dyDescent="0.35">
      <c r="A8" s="7" t="s">
        <v>41</v>
      </c>
      <c r="B8" s="7" t="s">
        <v>34</v>
      </c>
      <c r="C8" t="s">
        <v>25</v>
      </c>
      <c r="D8">
        <v>2</v>
      </c>
      <c r="E8">
        <v>23</v>
      </c>
      <c r="F8">
        <f t="shared" si="0"/>
        <v>36</v>
      </c>
      <c r="G8" s="32">
        <v>59</v>
      </c>
      <c r="H8" s="8">
        <f t="shared" si="7"/>
        <v>1.7781512503836436</v>
      </c>
      <c r="I8" s="9">
        <f t="shared" si="1"/>
        <v>0.63888888888888884</v>
      </c>
      <c r="J8">
        <f t="shared" ref="J8:J9" si="12">G8</f>
        <v>59</v>
      </c>
      <c r="L8">
        <f t="shared" si="9"/>
        <v>1.7708520116421442</v>
      </c>
      <c r="N8" s="9">
        <f t="shared" si="2"/>
        <v>3.3898305084745761</v>
      </c>
      <c r="O8" s="9">
        <f t="shared" si="3"/>
        <v>8.695652173913043</v>
      </c>
      <c r="P8" s="10">
        <f t="shared" si="4"/>
        <v>6.9570057047446776E-5</v>
      </c>
      <c r="Q8" s="10">
        <f t="shared" si="5"/>
        <v>2.0523166828996802E-3</v>
      </c>
      <c r="R8" s="9">
        <v>28748</v>
      </c>
      <c r="S8" s="8">
        <f t="shared" si="10"/>
        <v>4.45860763618471</v>
      </c>
      <c r="V8" s="9">
        <v>41.316667000000002</v>
      </c>
      <c r="W8" s="9">
        <f t="shared" si="6"/>
        <v>41.316667000000002</v>
      </c>
      <c r="X8">
        <v>2022</v>
      </c>
      <c r="Y8" s="12" t="s">
        <v>36</v>
      </c>
    </row>
    <row r="9" spans="1:25" x14ac:dyDescent="0.35">
      <c r="A9" s="7" t="s">
        <v>42</v>
      </c>
      <c r="B9" s="7" t="s">
        <v>31</v>
      </c>
      <c r="C9" t="s">
        <v>25</v>
      </c>
      <c r="D9">
        <v>4</v>
      </c>
      <c r="E9">
        <v>22</v>
      </c>
      <c r="F9">
        <f t="shared" si="0"/>
        <v>49</v>
      </c>
      <c r="G9" s="32">
        <f>E9+13+4+16+16</f>
        <v>71</v>
      </c>
      <c r="H9" s="8">
        <f t="shared" si="7"/>
        <v>1.8573324964312685</v>
      </c>
      <c r="I9" s="9">
        <f t="shared" si="1"/>
        <v>0.44897959183673469</v>
      </c>
      <c r="J9">
        <f t="shared" si="12"/>
        <v>71</v>
      </c>
      <c r="L9">
        <f t="shared" si="9"/>
        <v>1.8512583487190752</v>
      </c>
      <c r="N9" s="9">
        <f t="shared" si="2"/>
        <v>5.6338028169014089</v>
      </c>
      <c r="O9" s="9">
        <f t="shared" si="3"/>
        <v>18.181818181818183</v>
      </c>
      <c r="P9" s="10">
        <f t="shared" si="4"/>
        <v>6.0436746146024241E-6</v>
      </c>
      <c r="Q9" s="10">
        <f t="shared" si="5"/>
        <v>1.0727522440919303E-4</v>
      </c>
      <c r="R9" s="9">
        <v>661849</v>
      </c>
      <c r="S9" s="8">
        <f t="shared" si="10"/>
        <v>5.820758917012177</v>
      </c>
      <c r="V9" s="9">
        <v>54.5</v>
      </c>
      <c r="W9" s="9">
        <f t="shared" si="6"/>
        <v>54.5</v>
      </c>
      <c r="X9">
        <v>2025</v>
      </c>
      <c r="Y9" s="15" t="s">
        <v>32</v>
      </c>
    </row>
    <row r="10" spans="1:25" x14ac:dyDescent="0.35">
      <c r="A10" s="7" t="s">
        <v>43</v>
      </c>
      <c r="B10" s="7" t="s">
        <v>44</v>
      </c>
      <c r="C10" t="s">
        <v>35</v>
      </c>
      <c r="D10">
        <v>1</v>
      </c>
      <c r="E10">
        <v>1</v>
      </c>
      <c r="F10">
        <f t="shared" si="0"/>
        <v>0</v>
      </c>
      <c r="G10" s="33">
        <v>1</v>
      </c>
      <c r="H10" s="8">
        <f t="shared" si="7"/>
        <v>0.3010299956639812</v>
      </c>
      <c r="I10" s="9" t="e">
        <f t="shared" si="1"/>
        <v>#DIV/0!</v>
      </c>
      <c r="J10" s="16"/>
      <c r="K10">
        <f>G10</f>
        <v>1</v>
      </c>
      <c r="M10">
        <f t="shared" si="11"/>
        <v>0</v>
      </c>
      <c r="N10" s="9">
        <f t="shared" si="2"/>
        <v>100</v>
      </c>
      <c r="O10" s="9">
        <f t="shared" si="3"/>
        <v>100</v>
      </c>
      <c r="P10" s="10">
        <f t="shared" si="4"/>
        <v>0.76923076923076916</v>
      </c>
      <c r="Q10" s="10">
        <f t="shared" si="5"/>
        <v>0.76923076923076916</v>
      </c>
      <c r="R10" s="9">
        <v>1.3</v>
      </c>
      <c r="S10" s="8">
        <f t="shared" si="10"/>
        <v>0.11394335230683679</v>
      </c>
      <c r="T10" s="11">
        <v>180</v>
      </c>
      <c r="U10" s="11">
        <v>20</v>
      </c>
      <c r="V10" s="9">
        <v>-36.966667000000001</v>
      </c>
      <c r="W10" s="9">
        <f t="shared" si="6"/>
        <v>36.966667000000001</v>
      </c>
      <c r="X10">
        <v>1995</v>
      </c>
      <c r="Y10" s="14" t="s">
        <v>45</v>
      </c>
    </row>
    <row r="11" spans="1:25" x14ac:dyDescent="0.35">
      <c r="A11" s="7" t="s">
        <v>46</v>
      </c>
      <c r="B11" s="7" t="s">
        <v>47</v>
      </c>
      <c r="C11" t="s">
        <v>25</v>
      </c>
      <c r="D11">
        <v>5</v>
      </c>
      <c r="E11">
        <v>27</v>
      </c>
      <c r="F11">
        <f t="shared" si="0"/>
        <v>42</v>
      </c>
      <c r="G11" s="32">
        <v>69</v>
      </c>
      <c r="H11" s="8">
        <f t="shared" si="7"/>
        <v>1.8450980400142569</v>
      </c>
      <c r="I11" s="9">
        <f t="shared" si="1"/>
        <v>0.6428571428571429</v>
      </c>
      <c r="J11">
        <f>G11</f>
        <v>69</v>
      </c>
      <c r="L11">
        <f t="shared" si="9"/>
        <v>1.8388490907372552</v>
      </c>
      <c r="N11" s="9">
        <f t="shared" si="2"/>
        <v>7.2463768115942031</v>
      </c>
      <c r="O11" s="9">
        <f t="shared" si="3"/>
        <v>18.518518518518519</v>
      </c>
      <c r="P11" s="10">
        <f t="shared" si="4"/>
        <v>2.099304668307763E-6</v>
      </c>
      <c r="Q11" s="10">
        <f t="shared" si="5"/>
        <v>2.897040442264713E-5</v>
      </c>
      <c r="R11" s="9">
        <v>2381741</v>
      </c>
      <c r="S11" s="8">
        <f t="shared" si="10"/>
        <v>6.3768945328031501</v>
      </c>
      <c r="V11" s="9">
        <v>36.700000000000003</v>
      </c>
      <c r="W11" s="9">
        <f t="shared" si="6"/>
        <v>36.700000000000003</v>
      </c>
      <c r="X11">
        <v>2022</v>
      </c>
      <c r="Y11" s="12" t="s">
        <v>36</v>
      </c>
    </row>
    <row r="12" spans="1:25" x14ac:dyDescent="0.35">
      <c r="A12" s="7" t="s">
        <v>48</v>
      </c>
      <c r="B12" s="7" t="s">
        <v>39</v>
      </c>
      <c r="C12" t="s">
        <v>35</v>
      </c>
      <c r="D12">
        <v>0</v>
      </c>
      <c r="E12">
        <v>5</v>
      </c>
      <c r="F12">
        <f t="shared" si="0"/>
        <v>8</v>
      </c>
      <c r="G12" s="33">
        <v>13</v>
      </c>
      <c r="H12" s="8">
        <f t="shared" si="7"/>
        <v>1.146128035678238</v>
      </c>
      <c r="I12" s="9">
        <f t="shared" si="1"/>
        <v>0.625</v>
      </c>
      <c r="J12" s="16"/>
      <c r="K12">
        <f>G12</f>
        <v>13</v>
      </c>
      <c r="M12">
        <f t="shared" si="11"/>
        <v>1.1139433523068367</v>
      </c>
      <c r="N12" s="9">
        <f t="shared" si="2"/>
        <v>0</v>
      </c>
      <c r="O12" s="9">
        <f t="shared" si="3"/>
        <v>0</v>
      </c>
      <c r="P12" s="10">
        <f t="shared" si="4"/>
        <v>0</v>
      </c>
      <c r="Q12" s="10">
        <f t="shared" si="5"/>
        <v>6.1178773789130883E-3</v>
      </c>
      <c r="R12" s="9">
        <v>2124.92</v>
      </c>
      <c r="S12" s="8">
        <f t="shared" si="10"/>
        <v>3.3273425841686528</v>
      </c>
      <c r="T12" s="11">
        <v>1423</v>
      </c>
      <c r="U12" s="11">
        <v>30</v>
      </c>
      <c r="V12" s="9">
        <v>-8.25</v>
      </c>
      <c r="W12" s="9">
        <f t="shared" si="6"/>
        <v>8.25</v>
      </c>
      <c r="X12">
        <v>2020</v>
      </c>
      <c r="Y12" s="14" t="s">
        <v>49</v>
      </c>
    </row>
    <row r="13" spans="1:25" x14ac:dyDescent="0.35">
      <c r="A13" s="7" t="s">
        <v>50</v>
      </c>
      <c r="B13" s="7" t="s">
        <v>24</v>
      </c>
      <c r="C13" t="s">
        <v>25</v>
      </c>
      <c r="D13">
        <v>2</v>
      </c>
      <c r="E13">
        <v>23</v>
      </c>
      <c r="F13">
        <v>31</v>
      </c>
      <c r="G13" s="32">
        <v>65</v>
      </c>
      <c r="H13" s="8">
        <f t="shared" si="7"/>
        <v>1.8195439355418688</v>
      </c>
      <c r="I13" s="9">
        <f t="shared" si="1"/>
        <v>0.74193548387096775</v>
      </c>
      <c r="J13">
        <f t="shared" ref="J13:J14" si="13">G13</f>
        <v>65</v>
      </c>
      <c r="L13">
        <f t="shared" si="9"/>
        <v>1.8129133566428555</v>
      </c>
      <c r="N13" s="9">
        <f t="shared" si="2"/>
        <v>3.0769230769230771</v>
      </c>
      <c r="O13" s="9">
        <f t="shared" si="3"/>
        <v>8.695652173913043</v>
      </c>
      <c r="P13" s="10">
        <f t="shared" si="4"/>
        <v>1.4004171912833693E-5</v>
      </c>
      <c r="Q13" s="10">
        <f t="shared" si="5"/>
        <v>4.5513558716709501E-4</v>
      </c>
      <c r="R13" s="9">
        <v>142814.58499999999</v>
      </c>
      <c r="S13" s="8">
        <f t="shared" si="10"/>
        <v>5.1547725622130329</v>
      </c>
      <c r="V13" s="9">
        <v>1</v>
      </c>
      <c r="W13" s="9">
        <f t="shared" si="6"/>
        <v>1</v>
      </c>
      <c r="X13">
        <v>2021</v>
      </c>
      <c r="Y13" s="12" t="s">
        <v>51</v>
      </c>
    </row>
    <row r="14" spans="1:25" x14ac:dyDescent="0.35">
      <c r="A14" s="7" t="s">
        <v>52</v>
      </c>
      <c r="B14" s="7" t="s">
        <v>24</v>
      </c>
      <c r="C14" t="s">
        <v>25</v>
      </c>
      <c r="D14">
        <v>2</v>
      </c>
      <c r="E14">
        <v>147</v>
      </c>
      <c r="F14">
        <f t="shared" ref="F14:F47" si="14">G14-E14</f>
        <v>177</v>
      </c>
      <c r="G14" s="32">
        <v>324</v>
      </c>
      <c r="H14" s="8">
        <f t="shared" si="7"/>
        <v>2.5118833609788744</v>
      </c>
      <c r="I14" s="9">
        <f t="shared" si="1"/>
        <v>0.83050847457627119</v>
      </c>
      <c r="J14">
        <f t="shared" si="13"/>
        <v>324</v>
      </c>
      <c r="L14">
        <f t="shared" si="9"/>
        <v>2.510545010206612</v>
      </c>
      <c r="N14" s="9">
        <f t="shared" si="2"/>
        <v>0.61728395061728392</v>
      </c>
      <c r="O14" s="9">
        <f t="shared" si="3"/>
        <v>1.3605442176870748</v>
      </c>
      <c r="P14" s="10">
        <f t="shared" si="4"/>
        <v>1.2732805825920771E-6</v>
      </c>
      <c r="Q14" s="10">
        <f t="shared" si="5"/>
        <v>2.0627145437991651E-4</v>
      </c>
      <c r="R14" s="9">
        <v>1570745.7</v>
      </c>
      <c r="S14" s="8">
        <f t="shared" si="10"/>
        <v>6.1961058794853328</v>
      </c>
      <c r="V14" s="9">
        <v>-5</v>
      </c>
      <c r="W14" s="9">
        <f t="shared" si="6"/>
        <v>5</v>
      </c>
      <c r="X14">
        <v>2020</v>
      </c>
      <c r="Y14" s="12" t="s">
        <v>53</v>
      </c>
    </row>
    <row r="15" spans="1:25" x14ac:dyDescent="0.35">
      <c r="A15" s="7" t="s">
        <v>54</v>
      </c>
      <c r="B15" s="7" t="s">
        <v>55</v>
      </c>
      <c r="C15" t="s">
        <v>35</v>
      </c>
      <c r="D15">
        <v>0</v>
      </c>
      <c r="E15">
        <v>0</v>
      </c>
      <c r="F15">
        <f t="shared" si="14"/>
        <v>1</v>
      </c>
      <c r="G15" s="33">
        <v>1</v>
      </c>
      <c r="H15" s="8">
        <f t="shared" si="7"/>
        <v>0.3010299956639812</v>
      </c>
      <c r="I15" s="9">
        <f t="shared" si="1"/>
        <v>0</v>
      </c>
      <c r="J15" s="16"/>
      <c r="K15">
        <f t="shared" ref="K15:K16" si="15">G15</f>
        <v>1</v>
      </c>
      <c r="M15">
        <f t="shared" si="11"/>
        <v>0</v>
      </c>
      <c r="N15" s="9">
        <f t="shared" si="2"/>
        <v>0</v>
      </c>
      <c r="O15" s="9" t="e">
        <f t="shared" si="3"/>
        <v>#DIV/0!</v>
      </c>
      <c r="P15" s="10">
        <f t="shared" si="4"/>
        <v>0</v>
      </c>
      <c r="Q15" s="10">
        <f t="shared" si="5"/>
        <v>1.7667844522968199E-2</v>
      </c>
      <c r="R15" s="9">
        <v>56.6</v>
      </c>
      <c r="S15" s="8">
        <f t="shared" si="10"/>
        <v>1.7528164311882715</v>
      </c>
      <c r="T15" s="11">
        <v>867</v>
      </c>
      <c r="U15" s="11">
        <v>3400</v>
      </c>
      <c r="V15" s="9">
        <v>-37.833333000000003</v>
      </c>
      <c r="W15" s="9">
        <f t="shared" si="6"/>
        <v>37.833333000000003</v>
      </c>
      <c r="X15">
        <v>2019</v>
      </c>
      <c r="Y15" s="17" t="s">
        <v>56</v>
      </c>
    </row>
    <row r="16" spans="1:25" x14ac:dyDescent="0.35">
      <c r="A16" s="7" t="s">
        <v>57</v>
      </c>
      <c r="B16" s="7" t="s">
        <v>55</v>
      </c>
      <c r="C16" t="s">
        <v>35</v>
      </c>
      <c r="D16">
        <v>1</v>
      </c>
      <c r="E16">
        <v>14</v>
      </c>
      <c r="F16">
        <f t="shared" si="14"/>
        <v>40</v>
      </c>
      <c r="G16" s="33">
        <f>40+14</f>
        <v>54</v>
      </c>
      <c r="H16" s="8">
        <f t="shared" si="7"/>
        <v>1.7403626894942439</v>
      </c>
      <c r="I16" s="9">
        <f t="shared" si="1"/>
        <v>0.35</v>
      </c>
      <c r="J16" s="16"/>
      <c r="K16">
        <f t="shared" si="15"/>
        <v>54</v>
      </c>
      <c r="M16">
        <f t="shared" si="11"/>
        <v>1.7323937598229686</v>
      </c>
      <c r="N16" s="9">
        <f t="shared" si="2"/>
        <v>1.8518518518518516</v>
      </c>
      <c r="O16" s="9">
        <f t="shared" si="3"/>
        <v>7.1428571428571423</v>
      </c>
      <c r="P16" s="10">
        <f t="shared" si="4"/>
        <v>1.5605493133583021E-4</v>
      </c>
      <c r="Q16" s="10">
        <f t="shared" si="5"/>
        <v>8.4269662921348312E-3</v>
      </c>
      <c r="R16" s="9">
        <v>6408</v>
      </c>
      <c r="S16" s="8">
        <f t="shared" si="10"/>
        <v>3.8067225030761813</v>
      </c>
      <c r="T16" s="11">
        <v>732</v>
      </c>
      <c r="U16" s="11">
        <v>1370</v>
      </c>
      <c r="V16" s="9">
        <v>12.5</v>
      </c>
      <c r="W16" s="9">
        <f t="shared" si="6"/>
        <v>12.5</v>
      </c>
      <c r="X16">
        <v>2015</v>
      </c>
      <c r="Y16" s="14" t="s">
        <v>58</v>
      </c>
    </row>
    <row r="17" spans="1:25" x14ac:dyDescent="0.35">
      <c r="A17" s="7" t="s">
        <v>59</v>
      </c>
      <c r="B17" s="7" t="s">
        <v>34</v>
      </c>
      <c r="C17" t="s">
        <v>25</v>
      </c>
      <c r="D17">
        <v>1</v>
      </c>
      <c r="E17">
        <v>6</v>
      </c>
      <c r="F17">
        <f t="shared" si="14"/>
        <v>13</v>
      </c>
      <c r="G17" s="32">
        <v>19</v>
      </c>
      <c r="H17" s="8">
        <f t="shared" si="7"/>
        <v>1.3010299956639813</v>
      </c>
      <c r="I17" s="9">
        <f t="shared" si="1"/>
        <v>0.46153846153846156</v>
      </c>
      <c r="J17">
        <f t="shared" ref="J17:J18" si="16">G17</f>
        <v>19</v>
      </c>
      <c r="L17">
        <f t="shared" si="9"/>
        <v>1.2787536009528289</v>
      </c>
      <c r="N17" s="9">
        <f t="shared" si="2"/>
        <v>5.2631578947368416</v>
      </c>
      <c r="O17" s="9">
        <f t="shared" si="3"/>
        <v>16.666666666666664</v>
      </c>
      <c r="P17" s="10">
        <f t="shared" si="4"/>
        <v>2.1384427859632614E-3</v>
      </c>
      <c r="Q17" s="10">
        <f t="shared" si="5"/>
        <v>4.0630412933301968E-2</v>
      </c>
      <c r="R17" s="9">
        <v>467.63</v>
      </c>
      <c r="S17" s="8">
        <f t="shared" si="10"/>
        <v>2.6699023648005955</v>
      </c>
      <c r="V17" s="9">
        <v>42.506388999999999</v>
      </c>
      <c r="W17" s="9">
        <f t="shared" si="6"/>
        <v>42.506388999999999</v>
      </c>
      <c r="X17">
        <v>2022</v>
      </c>
      <c r="Y17" s="12" t="s">
        <v>36</v>
      </c>
    </row>
    <row r="18" spans="1:25" x14ac:dyDescent="0.35">
      <c r="A18" s="7" t="s">
        <v>60</v>
      </c>
      <c r="B18" s="7" t="s">
        <v>61</v>
      </c>
      <c r="C18" t="s">
        <v>25</v>
      </c>
      <c r="D18">
        <v>1</v>
      </c>
      <c r="E18">
        <v>108</v>
      </c>
      <c r="F18">
        <f t="shared" si="14"/>
        <v>177</v>
      </c>
      <c r="G18" s="32">
        <v>285</v>
      </c>
      <c r="H18" s="8">
        <f t="shared" si="7"/>
        <v>2.4563660331290431</v>
      </c>
      <c r="I18" s="9">
        <f t="shared" si="1"/>
        <v>0.61016949152542377</v>
      </c>
      <c r="J18">
        <f t="shared" si="16"/>
        <v>285</v>
      </c>
      <c r="L18">
        <f t="shared" si="9"/>
        <v>2.4548448600085102</v>
      </c>
      <c r="N18" s="9">
        <f t="shared" si="2"/>
        <v>0.35087719298245612</v>
      </c>
      <c r="O18" s="9">
        <f t="shared" si="3"/>
        <v>0.92592592592592582</v>
      </c>
      <c r="P18" s="10">
        <f t="shared" si="4"/>
        <v>8.0211759043875828E-7</v>
      </c>
      <c r="Q18" s="10">
        <f t="shared" si="5"/>
        <v>2.2860351327504613E-4</v>
      </c>
      <c r="R18" s="9">
        <v>1246700</v>
      </c>
      <c r="S18" s="8">
        <f t="shared" si="10"/>
        <v>6.0957619594775005</v>
      </c>
      <c r="V18" s="9">
        <v>-8.8333329999999997</v>
      </c>
      <c r="W18" s="9">
        <f t="shared" si="6"/>
        <v>8.8333329999999997</v>
      </c>
      <c r="X18">
        <v>2022</v>
      </c>
      <c r="Y18" s="12" t="s">
        <v>36</v>
      </c>
    </row>
    <row r="19" spans="1:25" x14ac:dyDescent="0.35">
      <c r="A19" s="7" t="s">
        <v>62</v>
      </c>
      <c r="B19" s="7" t="s">
        <v>63</v>
      </c>
      <c r="C19" t="s">
        <v>35</v>
      </c>
      <c r="D19">
        <v>1</v>
      </c>
      <c r="E19">
        <v>2</v>
      </c>
      <c r="F19">
        <f t="shared" si="14"/>
        <v>3</v>
      </c>
      <c r="G19" s="33">
        <v>5</v>
      </c>
      <c r="H19" s="8">
        <f t="shared" si="7"/>
        <v>0.77815125038364363</v>
      </c>
      <c r="I19" s="9">
        <f t="shared" si="1"/>
        <v>0.66666666666666663</v>
      </c>
      <c r="J19" s="16"/>
      <c r="K19">
        <f t="shared" ref="K19:K21" si="17">G19</f>
        <v>5</v>
      </c>
      <c r="M19">
        <f t="shared" si="11"/>
        <v>0.69897000433601886</v>
      </c>
      <c r="N19" s="9">
        <f t="shared" si="2"/>
        <v>20</v>
      </c>
      <c r="O19" s="9">
        <f t="shared" si="3"/>
        <v>50</v>
      </c>
      <c r="P19" s="10">
        <f t="shared" si="4"/>
        <v>1.098901098901099E-2</v>
      </c>
      <c r="Q19" s="10">
        <f t="shared" si="5"/>
        <v>5.4945054945054944E-2</v>
      </c>
      <c r="R19" s="9">
        <v>91</v>
      </c>
      <c r="S19" s="8">
        <f t="shared" si="10"/>
        <v>1.9590413923210936</v>
      </c>
      <c r="T19" s="11">
        <v>73</v>
      </c>
      <c r="U19" s="11">
        <v>827</v>
      </c>
      <c r="V19" s="9">
        <v>18.220832999999999</v>
      </c>
      <c r="W19" s="9">
        <f t="shared" si="6"/>
        <v>18.220832999999999</v>
      </c>
      <c r="X19">
        <v>2022</v>
      </c>
      <c r="Y19" s="12" t="s">
        <v>36</v>
      </c>
    </row>
    <row r="20" spans="1:25" x14ac:dyDescent="0.35">
      <c r="A20" s="7" t="s">
        <v>64</v>
      </c>
      <c r="B20" s="7" t="s">
        <v>55</v>
      </c>
      <c r="C20" t="s">
        <v>35</v>
      </c>
      <c r="D20">
        <v>0</v>
      </c>
      <c r="E20">
        <v>4</v>
      </c>
      <c r="F20">
        <f t="shared" si="14"/>
        <v>15</v>
      </c>
      <c r="G20" s="33">
        <v>19</v>
      </c>
      <c r="H20" s="8">
        <f t="shared" si="7"/>
        <v>1.3010299956639813</v>
      </c>
      <c r="I20" s="9">
        <f t="shared" si="1"/>
        <v>0.26666666666666666</v>
      </c>
      <c r="J20" s="16"/>
      <c r="K20">
        <f t="shared" si="17"/>
        <v>19</v>
      </c>
      <c r="M20">
        <f t="shared" si="11"/>
        <v>1.2787536009528289</v>
      </c>
      <c r="N20" s="9">
        <f t="shared" si="2"/>
        <v>0</v>
      </c>
      <c r="O20" s="9">
        <f t="shared" si="3"/>
        <v>0</v>
      </c>
      <c r="P20" s="10">
        <f t="shared" si="4"/>
        <v>0</v>
      </c>
      <c r="Q20" s="10">
        <f t="shared" si="5"/>
        <v>4.4811320754716978E-2</v>
      </c>
      <c r="R20" s="9">
        <v>424</v>
      </c>
      <c r="S20" s="8">
        <f t="shared" si="10"/>
        <v>2.6273658565927325</v>
      </c>
      <c r="T20" s="11">
        <v>1595</v>
      </c>
      <c r="U20" s="11">
        <v>415</v>
      </c>
      <c r="V20" s="9">
        <v>-12.215</v>
      </c>
      <c r="W20" s="9">
        <f t="shared" si="6"/>
        <v>12.215</v>
      </c>
      <c r="X20">
        <v>2021</v>
      </c>
      <c r="Y20" s="14" t="s">
        <v>65</v>
      </c>
    </row>
    <row r="21" spans="1:25" x14ac:dyDescent="0.35">
      <c r="A21" s="7" t="s">
        <v>66</v>
      </c>
      <c r="B21" s="7" t="s">
        <v>63</v>
      </c>
      <c r="C21" t="s">
        <v>35</v>
      </c>
      <c r="D21">
        <v>1</v>
      </c>
      <c r="E21">
        <v>2</v>
      </c>
      <c r="F21">
        <f t="shared" si="14"/>
        <v>6</v>
      </c>
      <c r="G21" s="33">
        <v>8</v>
      </c>
      <c r="H21" s="8">
        <f t="shared" si="7"/>
        <v>0.95424250943932487</v>
      </c>
      <c r="I21" s="9">
        <f t="shared" si="1"/>
        <v>0.33333333333333331</v>
      </c>
      <c r="J21" s="16"/>
      <c r="K21">
        <f t="shared" si="17"/>
        <v>8</v>
      </c>
      <c r="M21">
        <f t="shared" si="11"/>
        <v>0.90308998699194354</v>
      </c>
      <c r="N21" s="9">
        <f t="shared" si="2"/>
        <v>12.5</v>
      </c>
      <c r="O21" s="9">
        <f t="shared" si="3"/>
        <v>50</v>
      </c>
      <c r="P21" s="10">
        <f t="shared" si="4"/>
        <v>3.5587188612099642E-3</v>
      </c>
      <c r="Q21" s="10">
        <f t="shared" si="5"/>
        <v>2.8469750889679714E-2</v>
      </c>
      <c r="R21" s="9">
        <v>281</v>
      </c>
      <c r="S21" s="8">
        <f t="shared" si="10"/>
        <v>2.4487063199050798</v>
      </c>
      <c r="T21" s="11">
        <v>402</v>
      </c>
      <c r="U21" s="11">
        <v>707</v>
      </c>
      <c r="V21" s="9">
        <v>17.085000000000001</v>
      </c>
      <c r="W21" s="9">
        <f t="shared" si="6"/>
        <v>17.085000000000001</v>
      </c>
      <c r="X21">
        <v>2006</v>
      </c>
      <c r="Y21" s="14" t="s">
        <v>67</v>
      </c>
    </row>
    <row r="22" spans="1:25" x14ac:dyDescent="0.35">
      <c r="A22" s="7" t="s">
        <v>68</v>
      </c>
      <c r="B22" s="7" t="s">
        <v>31</v>
      </c>
      <c r="C22" t="s">
        <v>25</v>
      </c>
      <c r="D22">
        <v>8</v>
      </c>
      <c r="E22">
        <v>64</v>
      </c>
      <c r="F22">
        <f t="shared" si="14"/>
        <v>85</v>
      </c>
      <c r="G22" s="32">
        <v>149</v>
      </c>
      <c r="H22" s="8">
        <f t="shared" si="7"/>
        <v>2.1760912590556813</v>
      </c>
      <c r="I22" s="9">
        <f t="shared" si="1"/>
        <v>0.75294117647058822</v>
      </c>
      <c r="J22">
        <f t="shared" ref="J22:J24" si="18">G22</f>
        <v>149</v>
      </c>
      <c r="L22">
        <f t="shared" si="9"/>
        <v>2.173186268412274</v>
      </c>
      <c r="N22" s="9">
        <f t="shared" si="2"/>
        <v>5.3691275167785237</v>
      </c>
      <c r="O22" s="9">
        <f t="shared" si="3"/>
        <v>12.5</v>
      </c>
      <c r="P22" s="10">
        <f t="shared" si="4"/>
        <v>2.7095314542732698E-5</v>
      </c>
      <c r="Q22" s="10">
        <f t="shared" si="5"/>
        <v>5.0465023335839645E-4</v>
      </c>
      <c r="R22" s="9">
        <v>295254</v>
      </c>
      <c r="S22" s="8">
        <f t="shared" si="10"/>
        <v>5.4701957899982032</v>
      </c>
      <c r="V22" s="9">
        <v>33.448332999999998</v>
      </c>
      <c r="W22" s="9">
        <f t="shared" si="6"/>
        <v>33.448332999999998</v>
      </c>
      <c r="X22">
        <v>2025</v>
      </c>
      <c r="Y22" s="15" t="s">
        <v>32</v>
      </c>
    </row>
    <row r="23" spans="1:25" x14ac:dyDescent="0.35">
      <c r="A23" s="7" t="s">
        <v>69</v>
      </c>
      <c r="B23" s="7" t="s">
        <v>31</v>
      </c>
      <c r="C23" t="s">
        <v>25</v>
      </c>
      <c r="D23">
        <v>6</v>
      </c>
      <c r="E23">
        <v>45</v>
      </c>
      <c r="F23">
        <f t="shared" si="14"/>
        <v>102</v>
      </c>
      <c r="G23" s="32">
        <v>147</v>
      </c>
      <c r="H23" s="8">
        <f t="shared" si="7"/>
        <v>2.1702617153949575</v>
      </c>
      <c r="I23" s="9">
        <f t="shared" si="1"/>
        <v>0.44117647058823528</v>
      </c>
      <c r="J23">
        <f t="shared" si="18"/>
        <v>147</v>
      </c>
      <c r="L23">
        <f t="shared" si="9"/>
        <v>2.167317334748176</v>
      </c>
      <c r="N23" s="9">
        <f t="shared" si="2"/>
        <v>4.0816326530612246</v>
      </c>
      <c r="O23" s="9">
        <f t="shared" si="3"/>
        <v>13.333333333333334</v>
      </c>
      <c r="P23" s="10">
        <f t="shared" si="4"/>
        <v>4.4519963493629937E-5</v>
      </c>
      <c r="Q23" s="10">
        <f t="shared" si="5"/>
        <v>1.0907391055939334E-3</v>
      </c>
      <c r="R23" s="9">
        <v>134771</v>
      </c>
      <c r="S23" s="8">
        <f t="shared" si="10"/>
        <v>5.1295964508423024</v>
      </c>
      <c r="V23" s="9">
        <v>34.744444000000001</v>
      </c>
      <c r="W23" s="9">
        <f t="shared" si="6"/>
        <v>34.744444000000001</v>
      </c>
      <c r="X23">
        <v>2025</v>
      </c>
      <c r="Y23" s="15" t="s">
        <v>32</v>
      </c>
    </row>
    <row r="24" spans="1:25" x14ac:dyDescent="0.35">
      <c r="A24" s="7" t="s">
        <v>70</v>
      </c>
      <c r="B24" s="7" t="s">
        <v>71</v>
      </c>
      <c r="C24" t="s">
        <v>25</v>
      </c>
      <c r="D24">
        <v>3</v>
      </c>
      <c r="E24">
        <v>23</v>
      </c>
      <c r="F24">
        <f t="shared" si="14"/>
        <v>42</v>
      </c>
      <c r="G24" s="32">
        <v>65</v>
      </c>
      <c r="H24" s="8">
        <f t="shared" si="7"/>
        <v>1.8195439355418688</v>
      </c>
      <c r="I24" s="9">
        <f t="shared" si="1"/>
        <v>0.54761904761904767</v>
      </c>
      <c r="J24">
        <f t="shared" si="18"/>
        <v>65</v>
      </c>
      <c r="L24">
        <f t="shared" si="9"/>
        <v>1.8129133566428555</v>
      </c>
      <c r="N24" s="9">
        <f t="shared" si="2"/>
        <v>4.6153846153846159</v>
      </c>
      <c r="O24" s="9">
        <f t="shared" si="3"/>
        <v>13.043478260869565</v>
      </c>
      <c r="P24" s="10">
        <f t="shared" si="4"/>
        <v>1.0067114093959731E-4</v>
      </c>
      <c r="Q24" s="10">
        <f t="shared" si="5"/>
        <v>2.181208053691275E-3</v>
      </c>
      <c r="R24" s="9">
        <v>29800</v>
      </c>
      <c r="S24" s="8">
        <f t="shared" si="10"/>
        <v>4.4742162640762553</v>
      </c>
      <c r="V24" s="9">
        <v>40.183529</v>
      </c>
      <c r="W24" s="9">
        <f t="shared" si="6"/>
        <v>40.183529</v>
      </c>
      <c r="X24">
        <v>2021</v>
      </c>
      <c r="Y24" s="14" t="s">
        <v>29</v>
      </c>
    </row>
    <row r="25" spans="1:25" x14ac:dyDescent="0.35">
      <c r="A25" s="7" t="s">
        <v>72</v>
      </c>
      <c r="B25" s="7" t="s">
        <v>63</v>
      </c>
      <c r="C25" t="s">
        <v>35</v>
      </c>
      <c r="D25">
        <v>1</v>
      </c>
      <c r="E25">
        <v>1</v>
      </c>
      <c r="F25">
        <f t="shared" si="14"/>
        <v>17</v>
      </c>
      <c r="G25" s="33">
        <v>18</v>
      </c>
      <c r="H25" s="8">
        <f t="shared" si="7"/>
        <v>1.2787536009528289</v>
      </c>
      <c r="I25" s="9">
        <f t="shared" si="1"/>
        <v>5.8823529411764705E-2</v>
      </c>
      <c r="J25" s="16"/>
      <c r="K25">
        <f>G25</f>
        <v>18</v>
      </c>
      <c r="M25">
        <f t="shared" si="11"/>
        <v>1.255272505103306</v>
      </c>
      <c r="N25" s="9">
        <f t="shared" si="2"/>
        <v>5.5555555555555554</v>
      </c>
      <c r="O25" s="9">
        <f t="shared" si="3"/>
        <v>100</v>
      </c>
      <c r="P25" s="10">
        <f t="shared" si="4"/>
        <v>5.5555555555555558E-3</v>
      </c>
      <c r="Q25" s="10">
        <f t="shared" si="5"/>
        <v>0.1</v>
      </c>
      <c r="R25" s="9">
        <v>180</v>
      </c>
      <c r="S25" s="8">
        <f t="shared" si="10"/>
        <v>2.255272505103306</v>
      </c>
      <c r="T25" s="11">
        <v>188</v>
      </c>
      <c r="U25" s="11">
        <v>27.3</v>
      </c>
      <c r="V25" s="9">
        <v>12.518611</v>
      </c>
      <c r="W25" s="9">
        <f t="shared" si="6"/>
        <v>12.518611</v>
      </c>
      <c r="X25">
        <v>2022</v>
      </c>
      <c r="Y25" s="12" t="s">
        <v>36</v>
      </c>
    </row>
    <row r="26" spans="1:25" x14ac:dyDescent="0.35">
      <c r="A26" s="7" t="s">
        <v>73</v>
      </c>
      <c r="B26" s="7" t="s">
        <v>74</v>
      </c>
      <c r="C26" t="s">
        <v>25</v>
      </c>
      <c r="D26">
        <v>2</v>
      </c>
      <c r="E26">
        <v>26</v>
      </c>
      <c r="F26">
        <f t="shared" si="14"/>
        <v>43</v>
      </c>
      <c r="G26" s="32">
        <v>69</v>
      </c>
      <c r="H26" s="8">
        <f t="shared" si="7"/>
        <v>1.8450980400142569</v>
      </c>
      <c r="I26" s="9">
        <f t="shared" si="1"/>
        <v>0.60465116279069764</v>
      </c>
      <c r="J26">
        <f t="shared" ref="J26:J28" si="19">G26</f>
        <v>69</v>
      </c>
      <c r="L26">
        <f t="shared" si="9"/>
        <v>1.8388490907372552</v>
      </c>
      <c r="N26" s="9">
        <f t="shared" si="2"/>
        <v>2.8985507246376812</v>
      </c>
      <c r="O26" s="9">
        <f t="shared" si="3"/>
        <v>7.6923076923076925</v>
      </c>
      <c r="P26" s="10">
        <f t="shared" si="4"/>
        <v>8.4817642069550466E-4</v>
      </c>
      <c r="Q26" s="10">
        <f t="shared" si="5"/>
        <v>2.9262086513994912E-2</v>
      </c>
      <c r="R26" s="9">
        <v>2358</v>
      </c>
      <c r="S26" s="8">
        <f t="shared" si="10"/>
        <v>3.3725438007590705</v>
      </c>
      <c r="V26" s="9">
        <v>-35.308056000000001</v>
      </c>
      <c r="W26" s="9">
        <f t="shared" si="6"/>
        <v>35.308056000000001</v>
      </c>
      <c r="X26">
        <v>2025</v>
      </c>
      <c r="Y26" s="12" t="s">
        <v>75</v>
      </c>
    </row>
    <row r="27" spans="1:25" x14ac:dyDescent="0.35">
      <c r="A27" s="7" t="s">
        <v>76</v>
      </c>
      <c r="B27" s="7" t="s">
        <v>34</v>
      </c>
      <c r="C27" t="s">
        <v>25</v>
      </c>
      <c r="D27">
        <v>2</v>
      </c>
      <c r="E27">
        <v>30</v>
      </c>
      <c r="F27">
        <f t="shared" si="14"/>
        <v>51</v>
      </c>
      <c r="G27" s="32">
        <v>81</v>
      </c>
      <c r="H27" s="8">
        <f t="shared" si="7"/>
        <v>1.9138138523837167</v>
      </c>
      <c r="I27" s="9">
        <f t="shared" si="1"/>
        <v>0.58823529411764708</v>
      </c>
      <c r="J27">
        <f t="shared" si="19"/>
        <v>81</v>
      </c>
      <c r="L27">
        <f t="shared" si="9"/>
        <v>1.9084850188786497</v>
      </c>
      <c r="N27" s="9">
        <f t="shared" si="2"/>
        <v>2.4691358024691357</v>
      </c>
      <c r="O27" s="9">
        <f t="shared" si="3"/>
        <v>6.666666666666667</v>
      </c>
      <c r="P27" s="10">
        <f t="shared" si="4"/>
        <v>2.3843870337033107E-5</v>
      </c>
      <c r="Q27" s="10">
        <f t="shared" si="5"/>
        <v>9.6567674864984085E-4</v>
      </c>
      <c r="R27" s="9">
        <v>83879</v>
      </c>
      <c r="S27" s="8">
        <f t="shared" si="10"/>
        <v>4.9236532441935124</v>
      </c>
      <c r="V27" s="9">
        <v>48.2</v>
      </c>
      <c r="W27" s="9">
        <f t="shared" si="6"/>
        <v>48.2</v>
      </c>
      <c r="X27">
        <v>2022</v>
      </c>
      <c r="Y27" s="12" t="s">
        <v>36</v>
      </c>
    </row>
    <row r="28" spans="1:25" x14ac:dyDescent="0.35">
      <c r="A28" s="7" t="s">
        <v>77</v>
      </c>
      <c r="B28" s="7" t="s">
        <v>71</v>
      </c>
      <c r="C28" t="s">
        <v>25</v>
      </c>
      <c r="D28">
        <v>3</v>
      </c>
      <c r="E28">
        <v>26</v>
      </c>
      <c r="F28">
        <f t="shared" si="14"/>
        <v>43</v>
      </c>
      <c r="G28" s="32">
        <v>69</v>
      </c>
      <c r="H28" s="8">
        <f t="shared" si="7"/>
        <v>1.8450980400142569</v>
      </c>
      <c r="I28" s="9">
        <f t="shared" si="1"/>
        <v>0.60465116279069764</v>
      </c>
      <c r="J28">
        <f t="shared" si="19"/>
        <v>69</v>
      </c>
      <c r="L28">
        <f t="shared" si="9"/>
        <v>1.8388490907372552</v>
      </c>
      <c r="N28" s="9">
        <f t="shared" si="2"/>
        <v>4.3478260869565215</v>
      </c>
      <c r="O28" s="9">
        <f t="shared" si="3"/>
        <v>11.538461538461538</v>
      </c>
      <c r="P28" s="10">
        <f t="shared" si="4"/>
        <v>3.4642032332563511E-5</v>
      </c>
      <c r="Q28" s="10">
        <f t="shared" si="5"/>
        <v>7.9676674364896074E-4</v>
      </c>
      <c r="R28" s="9">
        <v>86600</v>
      </c>
      <c r="S28" s="8">
        <f t="shared" si="10"/>
        <v>4.9375178920173468</v>
      </c>
      <c r="V28" s="9">
        <v>40.383333</v>
      </c>
      <c r="W28" s="9">
        <f t="shared" si="6"/>
        <v>40.383333</v>
      </c>
      <c r="X28">
        <v>2021</v>
      </c>
      <c r="Y28" s="14" t="s">
        <v>29</v>
      </c>
    </row>
    <row r="29" spans="1:25" x14ac:dyDescent="0.35">
      <c r="A29" s="7" t="s">
        <v>78</v>
      </c>
      <c r="B29" s="7" t="s">
        <v>63</v>
      </c>
      <c r="C29" t="s">
        <v>35</v>
      </c>
      <c r="D29">
        <v>2</v>
      </c>
      <c r="E29">
        <v>6</v>
      </c>
      <c r="F29">
        <f t="shared" si="14"/>
        <v>28</v>
      </c>
      <c r="G29" s="33">
        <v>34</v>
      </c>
      <c r="H29" s="8">
        <f t="shared" si="7"/>
        <v>1.5440680443502757</v>
      </c>
      <c r="I29" s="9">
        <f t="shared" si="1"/>
        <v>0.21428571428571427</v>
      </c>
      <c r="J29" s="16"/>
      <c r="K29">
        <f>G29</f>
        <v>34</v>
      </c>
      <c r="M29">
        <f t="shared" si="11"/>
        <v>1.5314789170422551</v>
      </c>
      <c r="N29" s="9">
        <f t="shared" si="2"/>
        <v>5.8823529411764701</v>
      </c>
      <c r="O29" s="9">
        <f t="shared" si="3"/>
        <v>33.333333333333329</v>
      </c>
      <c r="P29" s="10">
        <f t="shared" si="4"/>
        <v>1.4347202295552367E-4</v>
      </c>
      <c r="Q29" s="10">
        <f t="shared" si="5"/>
        <v>2.4390243902439024E-3</v>
      </c>
      <c r="R29" s="9">
        <v>13940</v>
      </c>
      <c r="S29" s="8">
        <f t="shared" si="10"/>
        <v>4.1442627737619908</v>
      </c>
      <c r="T29" s="11">
        <v>63</v>
      </c>
      <c r="U29" s="11">
        <v>202.1</v>
      </c>
      <c r="V29" s="9">
        <v>25.078056</v>
      </c>
      <c r="W29" s="9">
        <f t="shared" si="6"/>
        <v>25.078056</v>
      </c>
      <c r="X29">
        <v>2022</v>
      </c>
      <c r="Y29" s="12" t="s">
        <v>79</v>
      </c>
    </row>
    <row r="30" spans="1:25" x14ac:dyDescent="0.35">
      <c r="A30" s="7" t="s">
        <v>80</v>
      </c>
      <c r="B30" s="7" t="s">
        <v>24</v>
      </c>
      <c r="C30" t="s">
        <v>25</v>
      </c>
      <c r="D30">
        <v>2</v>
      </c>
      <c r="E30">
        <f>4+2+1+4+1+5+55</f>
        <v>72</v>
      </c>
      <c r="F30">
        <f t="shared" si="14"/>
        <v>102</v>
      </c>
      <c r="G30" s="32">
        <v>174</v>
      </c>
      <c r="H30" s="8">
        <f t="shared" si="7"/>
        <v>2.2430380486862944</v>
      </c>
      <c r="I30" s="9">
        <f t="shared" si="1"/>
        <v>0.70588235294117652</v>
      </c>
      <c r="J30">
        <f t="shared" ref="J30:J31" si="20">G30</f>
        <v>174</v>
      </c>
      <c r="L30">
        <f t="shared" si="9"/>
        <v>2.2405492482825999</v>
      </c>
      <c r="N30" s="9">
        <f t="shared" si="2"/>
        <v>1.1494252873563218</v>
      </c>
      <c r="O30" s="9">
        <f t="shared" si="3"/>
        <v>2.7777777777777777</v>
      </c>
      <c r="P30" s="10">
        <f t="shared" si="4"/>
        <v>3.5352365868704847E-6</v>
      </c>
      <c r="Q30" s="10">
        <f t="shared" si="5"/>
        <v>3.0756558305773218E-4</v>
      </c>
      <c r="R30" s="9">
        <v>565733</v>
      </c>
      <c r="S30" s="8">
        <f t="shared" si="10"/>
        <v>5.752611512486034</v>
      </c>
      <c r="V30" s="9">
        <v>-12</v>
      </c>
      <c r="W30" s="9">
        <f t="shared" si="6"/>
        <v>12</v>
      </c>
      <c r="X30">
        <v>2021</v>
      </c>
      <c r="Y30" s="14" t="s">
        <v>81</v>
      </c>
    </row>
    <row r="31" spans="1:25" x14ac:dyDescent="0.35">
      <c r="A31" s="7" t="s">
        <v>82</v>
      </c>
      <c r="B31" s="7" t="s">
        <v>71</v>
      </c>
      <c r="C31" t="s">
        <v>25</v>
      </c>
      <c r="D31">
        <v>1</v>
      </c>
      <c r="E31">
        <v>1</v>
      </c>
      <c r="F31">
        <f t="shared" si="14"/>
        <v>12</v>
      </c>
      <c r="G31" s="32">
        <v>13</v>
      </c>
      <c r="H31" s="8">
        <f t="shared" si="7"/>
        <v>1.146128035678238</v>
      </c>
      <c r="I31" s="9">
        <f t="shared" si="1"/>
        <v>8.3333333333333329E-2</v>
      </c>
      <c r="J31">
        <f t="shared" si="20"/>
        <v>13</v>
      </c>
      <c r="L31">
        <f t="shared" si="9"/>
        <v>1.1139433523068367</v>
      </c>
      <c r="N31" s="9">
        <f t="shared" si="2"/>
        <v>7.6923076923076925</v>
      </c>
      <c r="O31" s="9">
        <f t="shared" si="3"/>
        <v>100</v>
      </c>
      <c r="P31" s="10">
        <f t="shared" si="4"/>
        <v>1.2709710218607017E-3</v>
      </c>
      <c r="Q31" s="10">
        <f t="shared" si="5"/>
        <v>1.652262328418912E-2</v>
      </c>
      <c r="R31" s="9">
        <v>786.8</v>
      </c>
      <c r="S31" s="8">
        <f t="shared" si="10"/>
        <v>2.8958643512472992</v>
      </c>
      <c r="T31" s="11">
        <v>134</v>
      </c>
      <c r="V31" s="9">
        <v>26.216667000000001</v>
      </c>
      <c r="W31" s="9">
        <f t="shared" si="6"/>
        <v>26.216667000000001</v>
      </c>
      <c r="X31">
        <v>2021</v>
      </c>
      <c r="Y31" s="14" t="s">
        <v>29</v>
      </c>
    </row>
    <row r="32" spans="1:25" x14ac:dyDescent="0.35">
      <c r="A32" s="7" t="s">
        <v>83</v>
      </c>
      <c r="B32" s="7" t="s">
        <v>39</v>
      </c>
      <c r="C32" t="s">
        <v>35</v>
      </c>
      <c r="D32">
        <v>0</v>
      </c>
      <c r="E32">
        <v>18</v>
      </c>
      <c r="F32">
        <f t="shared" si="14"/>
        <v>23</v>
      </c>
      <c r="G32" s="33">
        <v>41</v>
      </c>
      <c r="H32" s="8">
        <f t="shared" si="7"/>
        <v>1.6232492903979006</v>
      </c>
      <c r="I32" s="9">
        <f t="shared" si="1"/>
        <v>0.78260869565217395</v>
      </c>
      <c r="J32" s="16"/>
      <c r="K32">
        <f t="shared" ref="K32:K34" si="21">G32</f>
        <v>41</v>
      </c>
      <c r="M32">
        <f t="shared" si="11"/>
        <v>1.6127838567197355</v>
      </c>
      <c r="N32" s="9">
        <f t="shared" si="2"/>
        <v>0</v>
      </c>
      <c r="O32" s="9">
        <f t="shared" si="3"/>
        <v>0</v>
      </c>
      <c r="P32" s="10">
        <f t="shared" si="4"/>
        <v>0</v>
      </c>
      <c r="Q32" s="10">
        <f t="shared" si="5"/>
        <v>7.049518569463549E-2</v>
      </c>
      <c r="R32" s="9">
        <v>581.6</v>
      </c>
      <c r="S32" s="8">
        <f t="shared" si="10"/>
        <v>2.7646243978509815</v>
      </c>
      <c r="T32" s="11">
        <v>569.1</v>
      </c>
      <c r="U32" s="11">
        <v>17.05</v>
      </c>
      <c r="V32" s="9">
        <v>7.9419440000000003</v>
      </c>
      <c r="W32" s="9">
        <f t="shared" si="6"/>
        <v>7.9419440000000003</v>
      </c>
      <c r="X32">
        <v>2013</v>
      </c>
      <c r="Y32" s="14" t="s">
        <v>84</v>
      </c>
    </row>
    <row r="33" spans="1:25" x14ac:dyDescent="0.35">
      <c r="A33" s="7" t="s">
        <v>85</v>
      </c>
      <c r="B33" s="7" t="s">
        <v>39</v>
      </c>
      <c r="C33" t="s">
        <v>35</v>
      </c>
      <c r="D33">
        <v>1</v>
      </c>
      <c r="E33">
        <v>15</v>
      </c>
      <c r="F33">
        <f t="shared" si="14"/>
        <v>39</v>
      </c>
      <c r="G33" s="33">
        <v>54</v>
      </c>
      <c r="H33" s="8">
        <f t="shared" si="7"/>
        <v>1.7403626894942439</v>
      </c>
      <c r="I33" s="9">
        <f t="shared" si="1"/>
        <v>0.38461538461538464</v>
      </c>
      <c r="J33" s="16"/>
      <c r="K33">
        <f t="shared" si="21"/>
        <v>54</v>
      </c>
      <c r="M33">
        <f t="shared" si="11"/>
        <v>1.7323937598229686</v>
      </c>
      <c r="N33" s="9">
        <f t="shared" si="2"/>
        <v>1.8518518518518516</v>
      </c>
      <c r="O33" s="9">
        <f t="shared" si="3"/>
        <v>6.666666666666667</v>
      </c>
      <c r="P33" s="10">
        <f t="shared" si="4"/>
        <v>1.7888607640224324E-4</v>
      </c>
      <c r="Q33" s="10">
        <f t="shared" si="5"/>
        <v>9.6598481257211353E-3</v>
      </c>
      <c r="R33" s="9">
        <v>5590.15</v>
      </c>
      <c r="S33" s="8">
        <f t="shared" si="10"/>
        <v>3.7474234614281539</v>
      </c>
      <c r="T33" s="11">
        <v>3031</v>
      </c>
      <c r="U33" s="11">
        <v>444</v>
      </c>
      <c r="V33" s="9">
        <v>-8.3350000000000009</v>
      </c>
      <c r="W33" s="9">
        <f t="shared" si="6"/>
        <v>8.3350000000000009</v>
      </c>
      <c r="X33">
        <v>2024</v>
      </c>
      <c r="Y33" s="17" t="s">
        <v>86</v>
      </c>
    </row>
    <row r="34" spans="1:25" x14ac:dyDescent="0.35">
      <c r="A34" s="7" t="s">
        <v>87</v>
      </c>
      <c r="B34" s="7" t="s">
        <v>39</v>
      </c>
      <c r="C34" t="s">
        <v>35</v>
      </c>
      <c r="D34">
        <v>0</v>
      </c>
      <c r="E34">
        <v>4</v>
      </c>
      <c r="F34">
        <f t="shared" si="14"/>
        <v>19</v>
      </c>
      <c r="G34" s="33">
        <v>23</v>
      </c>
      <c r="H34" s="8">
        <f t="shared" si="7"/>
        <v>1.3802112417116059</v>
      </c>
      <c r="I34" s="9">
        <f t="shared" si="1"/>
        <v>0.21052631578947367</v>
      </c>
      <c r="J34" s="16"/>
      <c r="K34">
        <f t="shared" si="21"/>
        <v>23</v>
      </c>
      <c r="M34">
        <f t="shared" si="11"/>
        <v>1.3617278360175928</v>
      </c>
      <c r="N34" s="9">
        <f t="shared" si="2"/>
        <v>0</v>
      </c>
      <c r="O34" s="9">
        <f t="shared" si="3"/>
        <v>0</v>
      </c>
      <c r="P34" s="10">
        <f t="shared" si="4"/>
        <v>0</v>
      </c>
      <c r="Q34" s="10">
        <f t="shared" si="5"/>
        <v>0.42109117539362872</v>
      </c>
      <c r="R34" s="9">
        <v>54.62</v>
      </c>
      <c r="S34" s="8">
        <f t="shared" si="10"/>
        <v>1.7373516958037145</v>
      </c>
      <c r="T34" s="11">
        <v>862</v>
      </c>
      <c r="U34" s="11">
        <v>13.58</v>
      </c>
      <c r="V34" s="9">
        <v>5.4</v>
      </c>
      <c r="W34" s="9">
        <f t="shared" si="6"/>
        <v>5.4</v>
      </c>
      <c r="X34">
        <v>2014</v>
      </c>
      <c r="Y34" s="14" t="s">
        <v>88</v>
      </c>
    </row>
    <row r="35" spans="1:25" x14ac:dyDescent="0.35">
      <c r="A35" s="7" t="s">
        <v>89</v>
      </c>
      <c r="B35" s="7" t="s">
        <v>90</v>
      </c>
      <c r="C35" t="s">
        <v>25</v>
      </c>
      <c r="D35">
        <v>4</v>
      </c>
      <c r="E35">
        <v>50</v>
      </c>
      <c r="F35">
        <f t="shared" si="14"/>
        <v>59</v>
      </c>
      <c r="G35" s="32">
        <v>109</v>
      </c>
      <c r="H35" s="8">
        <f t="shared" si="7"/>
        <v>2.0413926851582249</v>
      </c>
      <c r="I35" s="9">
        <f t="shared" si="1"/>
        <v>0.84745762711864403</v>
      </c>
      <c r="J35">
        <f>G35</f>
        <v>109</v>
      </c>
      <c r="L35">
        <f t="shared" si="9"/>
        <v>2.0374264979406238</v>
      </c>
      <c r="N35" s="9">
        <f t="shared" si="2"/>
        <v>3.669724770642202</v>
      </c>
      <c r="O35" s="9">
        <f t="shared" si="3"/>
        <v>8</v>
      </c>
      <c r="P35" s="10">
        <f t="shared" si="4"/>
        <v>2.7105780307650606E-5</v>
      </c>
      <c r="Q35" s="10">
        <f t="shared" si="5"/>
        <v>7.3863251338347898E-4</v>
      </c>
      <c r="R35" s="9">
        <v>147570</v>
      </c>
      <c r="S35" s="8">
        <f t="shared" si="10"/>
        <v>5.1689980772789941</v>
      </c>
      <c r="V35" s="9">
        <v>23.763888999999999</v>
      </c>
      <c r="W35" s="9">
        <f t="shared" si="6"/>
        <v>23.763888999999999</v>
      </c>
      <c r="X35">
        <v>2022</v>
      </c>
      <c r="Y35" s="12" t="s">
        <v>36</v>
      </c>
    </row>
    <row r="36" spans="1:25" x14ac:dyDescent="0.35">
      <c r="A36" s="7" t="s">
        <v>91</v>
      </c>
      <c r="B36" s="7" t="s">
        <v>63</v>
      </c>
      <c r="C36" t="s">
        <v>35</v>
      </c>
      <c r="D36">
        <v>1</v>
      </c>
      <c r="E36">
        <v>2</v>
      </c>
      <c r="F36">
        <f t="shared" si="14"/>
        <v>13</v>
      </c>
      <c r="G36" s="33">
        <v>15</v>
      </c>
      <c r="H36" s="8">
        <f t="shared" si="7"/>
        <v>1.2041199826559248</v>
      </c>
      <c r="I36" s="9">
        <f t="shared" si="1"/>
        <v>0.15384615384615385</v>
      </c>
      <c r="J36" s="16"/>
      <c r="K36">
        <f t="shared" ref="K36:K42" si="22">G36</f>
        <v>15</v>
      </c>
      <c r="M36">
        <f t="shared" si="11"/>
        <v>1.1760912590556813</v>
      </c>
      <c r="N36" s="9">
        <f t="shared" si="2"/>
        <v>6.666666666666667</v>
      </c>
      <c r="O36" s="9">
        <f t="shared" si="3"/>
        <v>50</v>
      </c>
      <c r="P36" s="10">
        <f t="shared" si="4"/>
        <v>2.2779043280182231E-3</v>
      </c>
      <c r="Q36" s="10">
        <f t="shared" si="5"/>
        <v>3.4168564920273349E-2</v>
      </c>
      <c r="R36" s="9">
        <v>439</v>
      </c>
      <c r="S36" s="8">
        <f t="shared" si="10"/>
        <v>2.6424645202421213</v>
      </c>
      <c r="T36" s="11">
        <v>336</v>
      </c>
      <c r="U36" s="11">
        <v>356.7</v>
      </c>
      <c r="V36" s="9">
        <v>13.097778</v>
      </c>
      <c r="W36" s="9">
        <f t="shared" si="6"/>
        <v>13.097778</v>
      </c>
      <c r="X36">
        <v>2022</v>
      </c>
      <c r="Y36" s="12" t="s">
        <v>36</v>
      </c>
    </row>
    <row r="37" spans="1:25" x14ac:dyDescent="0.35">
      <c r="A37" s="7" t="s">
        <v>92</v>
      </c>
      <c r="B37" s="7" t="s">
        <v>63</v>
      </c>
      <c r="C37" t="s">
        <v>35</v>
      </c>
      <c r="D37">
        <v>1</v>
      </c>
      <c r="E37">
        <v>2</v>
      </c>
      <c r="F37">
        <f t="shared" si="14"/>
        <v>4</v>
      </c>
      <c r="G37" s="33">
        <v>6</v>
      </c>
      <c r="H37" s="8">
        <f t="shared" si="7"/>
        <v>0.84509804001425681</v>
      </c>
      <c r="I37" s="9">
        <f t="shared" si="1"/>
        <v>0.5</v>
      </c>
      <c r="J37" s="16"/>
      <c r="K37">
        <f t="shared" si="22"/>
        <v>6</v>
      </c>
      <c r="M37">
        <f t="shared" si="11"/>
        <v>0.77815125038364363</v>
      </c>
      <c r="N37" s="9">
        <f t="shared" si="2"/>
        <v>16.666666666666664</v>
      </c>
      <c r="O37" s="9">
        <f t="shared" si="3"/>
        <v>50</v>
      </c>
      <c r="P37" s="10">
        <f t="shared" si="4"/>
        <v>6.2282012954658697E-3</v>
      </c>
      <c r="Q37" s="10">
        <f t="shared" si="5"/>
        <v>3.7369207772795218E-2</v>
      </c>
      <c r="R37" s="9">
        <v>160.56</v>
      </c>
      <c r="S37" s="8">
        <f t="shared" si="10"/>
        <v>2.2056373594794292</v>
      </c>
      <c r="T37" s="11">
        <v>44.5</v>
      </c>
      <c r="U37" s="11">
        <v>773</v>
      </c>
      <c r="V37" s="9">
        <v>17.64</v>
      </c>
      <c r="W37" s="9">
        <f t="shared" si="6"/>
        <v>17.64</v>
      </c>
      <c r="X37">
        <v>2012</v>
      </c>
      <c r="Y37" s="17" t="s">
        <v>93</v>
      </c>
    </row>
    <row r="38" spans="1:25" x14ac:dyDescent="0.35">
      <c r="A38" s="7" t="s">
        <v>94</v>
      </c>
      <c r="B38" s="7" t="s">
        <v>44</v>
      </c>
      <c r="C38" t="s">
        <v>35</v>
      </c>
      <c r="D38">
        <v>0</v>
      </c>
      <c r="E38">
        <v>0</v>
      </c>
      <c r="F38">
        <f t="shared" si="14"/>
        <v>1</v>
      </c>
      <c r="G38" s="32">
        <v>1</v>
      </c>
      <c r="H38" s="8">
        <f t="shared" si="7"/>
        <v>0.3010299956639812</v>
      </c>
      <c r="I38" s="9">
        <f t="shared" si="1"/>
        <v>0</v>
      </c>
      <c r="K38">
        <f t="shared" si="22"/>
        <v>1</v>
      </c>
      <c r="M38">
        <f t="shared" si="11"/>
        <v>0</v>
      </c>
      <c r="N38" s="9">
        <f t="shared" si="2"/>
        <v>0</v>
      </c>
      <c r="O38" s="9" t="e">
        <f t="shared" si="3"/>
        <v>#DIV/0!</v>
      </c>
      <c r="P38" s="10">
        <f t="shared" si="4"/>
        <v>0</v>
      </c>
      <c r="Q38" s="10">
        <f t="shared" si="5"/>
        <v>0.83333333333333337</v>
      </c>
      <c r="R38" s="9">
        <v>1.2</v>
      </c>
      <c r="S38" s="8">
        <f t="shared" si="10"/>
        <v>7.9181246047624818E-2</v>
      </c>
      <c r="T38" s="11">
        <v>114</v>
      </c>
      <c r="U38" s="11">
        <v>0.56000000000000005</v>
      </c>
      <c r="V38" s="9">
        <v>-0.28499999999999998</v>
      </c>
      <c r="W38" s="9">
        <f t="shared" si="6"/>
        <v>0.28499999999999998</v>
      </c>
      <c r="X38">
        <v>2025</v>
      </c>
      <c r="Y38" s="14" t="s">
        <v>95</v>
      </c>
    </row>
    <row r="39" spans="1:25" x14ac:dyDescent="0.35">
      <c r="A39" s="7" t="s">
        <v>96</v>
      </c>
      <c r="B39" s="7" t="s">
        <v>39</v>
      </c>
      <c r="C39" t="s">
        <v>35</v>
      </c>
      <c r="D39">
        <v>1</v>
      </c>
      <c r="E39">
        <v>19</v>
      </c>
      <c r="F39">
        <f t="shared" si="14"/>
        <v>29</v>
      </c>
      <c r="G39" s="33">
        <v>48</v>
      </c>
      <c r="H39" s="8">
        <f t="shared" si="7"/>
        <v>1.6901960800285136</v>
      </c>
      <c r="I39" s="9">
        <f t="shared" si="1"/>
        <v>0.65517241379310343</v>
      </c>
      <c r="J39" s="16"/>
      <c r="K39">
        <f t="shared" si="22"/>
        <v>48</v>
      </c>
      <c r="M39">
        <f t="shared" si="11"/>
        <v>1.6812412373755872</v>
      </c>
      <c r="N39" s="9">
        <f t="shared" si="2"/>
        <v>2.083333333333333</v>
      </c>
      <c r="O39" s="9">
        <f t="shared" si="3"/>
        <v>5.2631578947368416</v>
      </c>
      <c r="P39" s="10">
        <f t="shared" si="4"/>
        <v>7.5344891239649493E-4</v>
      </c>
      <c r="Q39" s="10">
        <f t="shared" si="5"/>
        <v>3.6165547795031755E-2</v>
      </c>
      <c r="R39" s="9">
        <v>1327.23</v>
      </c>
      <c r="S39" s="8">
        <f t="shared" si="10"/>
        <v>3.1229461896884017</v>
      </c>
      <c r="T39" s="11">
        <v>998</v>
      </c>
      <c r="U39" s="11">
        <v>16.55</v>
      </c>
      <c r="V39" s="9">
        <v>7</v>
      </c>
      <c r="W39" s="9">
        <f t="shared" si="6"/>
        <v>7</v>
      </c>
      <c r="X39">
        <v>1997</v>
      </c>
      <c r="Y39" s="14" t="s">
        <v>40</v>
      </c>
    </row>
    <row r="40" spans="1:25" x14ac:dyDescent="0.35">
      <c r="A40" s="7" t="s">
        <v>97</v>
      </c>
      <c r="B40" s="7" t="s">
        <v>39</v>
      </c>
      <c r="C40" t="s">
        <v>35</v>
      </c>
      <c r="D40">
        <v>0</v>
      </c>
      <c r="E40">
        <v>5</v>
      </c>
      <c r="F40">
        <f t="shared" si="14"/>
        <v>4</v>
      </c>
      <c r="G40" s="33">
        <v>9</v>
      </c>
      <c r="H40" s="8">
        <f t="shared" si="7"/>
        <v>1</v>
      </c>
      <c r="I40" s="9">
        <f t="shared" si="1"/>
        <v>1.25</v>
      </c>
      <c r="J40" s="16"/>
      <c r="K40">
        <f t="shared" si="22"/>
        <v>9</v>
      </c>
      <c r="M40">
        <f t="shared" si="11"/>
        <v>0.95424250943932487</v>
      </c>
      <c r="N40" s="9">
        <f t="shared" si="2"/>
        <v>0</v>
      </c>
      <c r="O40" s="9">
        <f t="shared" si="3"/>
        <v>0</v>
      </c>
      <c r="P40" s="10">
        <f t="shared" si="4"/>
        <v>0</v>
      </c>
      <c r="Q40" s="10">
        <f t="shared" si="5"/>
        <v>9.4557680184912785E-2</v>
      </c>
      <c r="R40" s="9">
        <v>95.18</v>
      </c>
      <c r="S40" s="8">
        <f t="shared" si="10"/>
        <v>1.9785457004627387</v>
      </c>
      <c r="T40" s="11">
        <v>1009</v>
      </c>
      <c r="U40" s="11">
        <v>197</v>
      </c>
      <c r="V40" s="9">
        <v>20.421389000000001</v>
      </c>
      <c r="W40" s="9">
        <f t="shared" si="6"/>
        <v>20.421389000000001</v>
      </c>
      <c r="X40">
        <v>2009</v>
      </c>
      <c r="Y40" s="14" t="s">
        <v>98</v>
      </c>
    </row>
    <row r="41" spans="1:25" x14ac:dyDescent="0.35">
      <c r="A41" s="7" t="s">
        <v>99</v>
      </c>
      <c r="B41" s="7" t="s">
        <v>39</v>
      </c>
      <c r="C41" t="s">
        <v>35</v>
      </c>
      <c r="D41">
        <v>1</v>
      </c>
      <c r="E41">
        <v>24</v>
      </c>
      <c r="F41">
        <f t="shared" si="14"/>
        <v>34</v>
      </c>
      <c r="G41" s="33">
        <v>58</v>
      </c>
      <c r="H41" s="8">
        <f t="shared" si="7"/>
        <v>1.7708520116421442</v>
      </c>
      <c r="I41" s="9">
        <f t="shared" si="1"/>
        <v>0.70588235294117652</v>
      </c>
      <c r="J41" s="16"/>
      <c r="K41">
        <f t="shared" si="22"/>
        <v>58</v>
      </c>
      <c r="M41">
        <f t="shared" si="11"/>
        <v>1.7634279935629373</v>
      </c>
      <c r="N41" s="9">
        <f t="shared" si="2"/>
        <v>1.7241379310344827</v>
      </c>
      <c r="O41" s="9">
        <f t="shared" si="3"/>
        <v>4.1666666666666661</v>
      </c>
      <c r="P41" s="10">
        <f t="shared" si="4"/>
        <v>2.0855057351407717E-3</v>
      </c>
      <c r="Q41" s="10">
        <f t="shared" si="5"/>
        <v>0.12095933263816476</v>
      </c>
      <c r="R41" s="9">
        <v>479.5</v>
      </c>
      <c r="S41" s="8">
        <f t="shared" si="10"/>
        <v>2.6807886115066824</v>
      </c>
      <c r="T41" s="11">
        <v>1184</v>
      </c>
      <c r="U41" s="11">
        <v>3.85</v>
      </c>
      <c r="V41" s="9">
        <v>-0.86777800000000005</v>
      </c>
      <c r="W41" s="9">
        <f t="shared" si="6"/>
        <v>0.86777800000000005</v>
      </c>
      <c r="X41">
        <v>2021</v>
      </c>
      <c r="Y41" s="17" t="s">
        <v>100</v>
      </c>
    </row>
    <row r="42" spans="1:25" x14ac:dyDescent="0.35">
      <c r="A42" s="7" t="s">
        <v>101</v>
      </c>
      <c r="B42" s="7" t="s">
        <v>39</v>
      </c>
      <c r="C42" t="s">
        <v>35</v>
      </c>
      <c r="D42">
        <v>1</v>
      </c>
      <c r="E42">
        <v>6</v>
      </c>
      <c r="F42">
        <f t="shared" si="14"/>
        <v>17</v>
      </c>
      <c r="G42" s="33">
        <v>23</v>
      </c>
      <c r="H42" s="8">
        <f t="shared" si="7"/>
        <v>1.3802112417116059</v>
      </c>
      <c r="I42" s="9">
        <f t="shared" si="1"/>
        <v>0.35294117647058826</v>
      </c>
      <c r="J42" s="16"/>
      <c r="K42">
        <f t="shared" si="22"/>
        <v>23</v>
      </c>
      <c r="M42">
        <f t="shared" si="11"/>
        <v>1.3617278360175928</v>
      </c>
      <c r="N42" s="9">
        <f t="shared" si="2"/>
        <v>4.3478260869565215</v>
      </c>
      <c r="O42" s="9">
        <f t="shared" si="3"/>
        <v>16.666666666666664</v>
      </c>
      <c r="P42" s="10">
        <f t="shared" si="4"/>
        <v>5.0653429237159358E-3</v>
      </c>
      <c r="Q42" s="10">
        <f t="shared" si="5"/>
        <v>0.11650288724546652</v>
      </c>
      <c r="R42" s="9">
        <v>197.42</v>
      </c>
      <c r="S42" s="8">
        <f t="shared" si="10"/>
        <v>2.2953911475719821</v>
      </c>
      <c r="T42" s="11">
        <v>655</v>
      </c>
      <c r="U42" s="11">
        <v>118</v>
      </c>
      <c r="V42" s="9">
        <v>-5.766667</v>
      </c>
      <c r="W42" s="9">
        <f t="shared" si="6"/>
        <v>5.766667</v>
      </c>
      <c r="X42">
        <v>2020</v>
      </c>
      <c r="Y42" s="17" t="s">
        <v>102</v>
      </c>
    </row>
    <row r="43" spans="1:25" x14ac:dyDescent="0.35">
      <c r="A43" s="7" t="s">
        <v>103</v>
      </c>
      <c r="B43" s="7" t="s">
        <v>34</v>
      </c>
      <c r="C43" t="s">
        <v>25</v>
      </c>
      <c r="D43">
        <v>2</v>
      </c>
      <c r="E43">
        <v>23</v>
      </c>
      <c r="F43">
        <f t="shared" si="14"/>
        <v>44</v>
      </c>
      <c r="G43" s="32">
        <v>67</v>
      </c>
      <c r="H43" s="8">
        <f t="shared" si="7"/>
        <v>1.8325089127062364</v>
      </c>
      <c r="I43" s="9">
        <f t="shared" si="1"/>
        <v>0.52272727272727271</v>
      </c>
      <c r="J43">
        <f t="shared" ref="J43:J46" si="23">G43</f>
        <v>67</v>
      </c>
      <c r="L43">
        <f t="shared" si="9"/>
        <v>1.8260748027008264</v>
      </c>
      <c r="N43" s="9">
        <f t="shared" si="2"/>
        <v>2.9850746268656714</v>
      </c>
      <c r="O43" s="9">
        <f t="shared" si="3"/>
        <v>8.695652173913043</v>
      </c>
      <c r="P43" s="10">
        <f t="shared" si="4"/>
        <v>9.6341434042245723E-6</v>
      </c>
      <c r="Q43" s="10">
        <f t="shared" si="5"/>
        <v>3.2274380404152315E-4</v>
      </c>
      <c r="R43" s="9">
        <v>207595</v>
      </c>
      <c r="S43" s="8">
        <f t="shared" si="10"/>
        <v>5.3172168891640901</v>
      </c>
      <c r="V43" s="9">
        <v>53.916666999999997</v>
      </c>
      <c r="W43" s="9">
        <f t="shared" si="6"/>
        <v>53.916666999999997</v>
      </c>
      <c r="X43">
        <v>2022</v>
      </c>
      <c r="Y43" s="12" t="s">
        <v>36</v>
      </c>
    </row>
    <row r="44" spans="1:25" x14ac:dyDescent="0.35">
      <c r="A44" s="7" t="s">
        <v>104</v>
      </c>
      <c r="B44" s="7" t="s">
        <v>34</v>
      </c>
      <c r="C44" t="s">
        <v>25</v>
      </c>
      <c r="D44">
        <v>2</v>
      </c>
      <c r="E44">
        <v>24</v>
      </c>
      <c r="F44">
        <f t="shared" si="14"/>
        <v>47</v>
      </c>
      <c r="G44" s="32">
        <v>71</v>
      </c>
      <c r="H44" s="8">
        <f t="shared" si="7"/>
        <v>1.8573324964312685</v>
      </c>
      <c r="I44" s="9">
        <f t="shared" si="1"/>
        <v>0.51063829787234039</v>
      </c>
      <c r="J44">
        <f t="shared" si="23"/>
        <v>71</v>
      </c>
      <c r="L44">
        <f t="shared" si="9"/>
        <v>1.8512583487190752</v>
      </c>
      <c r="N44" s="9">
        <f t="shared" si="2"/>
        <v>2.8169014084507045</v>
      </c>
      <c r="O44" s="9">
        <f t="shared" si="3"/>
        <v>8.3333333333333321</v>
      </c>
      <c r="P44" s="10">
        <f t="shared" si="4"/>
        <v>6.5169930594023918E-5</v>
      </c>
      <c r="Q44" s="10">
        <f t="shared" si="5"/>
        <v>2.3135325360878491E-3</v>
      </c>
      <c r="R44" s="9">
        <v>30689</v>
      </c>
      <c r="S44" s="8">
        <f t="shared" si="10"/>
        <v>4.4869827371917586</v>
      </c>
      <c r="V44" s="9">
        <v>50.85</v>
      </c>
      <c r="W44" s="9">
        <f t="shared" si="6"/>
        <v>50.85</v>
      </c>
      <c r="X44">
        <v>2022</v>
      </c>
      <c r="Y44" s="12" t="s">
        <v>36</v>
      </c>
    </row>
    <row r="45" spans="1:25" x14ac:dyDescent="0.35">
      <c r="A45" s="7" t="s">
        <v>105</v>
      </c>
      <c r="B45" s="7" t="s">
        <v>106</v>
      </c>
      <c r="C45" t="s">
        <v>25</v>
      </c>
      <c r="D45">
        <v>4</v>
      </c>
      <c r="E45">
        <v>71</v>
      </c>
      <c r="F45">
        <f t="shared" si="14"/>
        <v>111</v>
      </c>
      <c r="G45" s="32">
        <v>182</v>
      </c>
      <c r="H45" s="8">
        <f t="shared" si="7"/>
        <v>2.2624510897304293</v>
      </c>
      <c r="I45" s="9">
        <f t="shared" si="1"/>
        <v>0.63963963963963966</v>
      </c>
      <c r="J45">
        <f t="shared" si="23"/>
        <v>182</v>
      </c>
      <c r="L45">
        <f t="shared" si="9"/>
        <v>2.2600713879850747</v>
      </c>
      <c r="N45" s="9">
        <f t="shared" si="2"/>
        <v>2.197802197802198</v>
      </c>
      <c r="O45" s="9">
        <f t="shared" si="3"/>
        <v>5.6338028169014089</v>
      </c>
      <c r="P45" s="10">
        <f t="shared" si="4"/>
        <v>1.7417051293216058E-4</v>
      </c>
      <c r="Q45" s="10">
        <f t="shared" si="5"/>
        <v>7.9247583384133066E-3</v>
      </c>
      <c r="R45" s="9">
        <v>22966</v>
      </c>
      <c r="S45" s="8">
        <f t="shared" si="10"/>
        <v>4.3610853604888256</v>
      </c>
      <c r="V45" s="9">
        <v>17.25</v>
      </c>
      <c r="W45" s="9">
        <f t="shared" si="6"/>
        <v>17.25</v>
      </c>
      <c r="X45">
        <v>2022</v>
      </c>
      <c r="Y45" s="12" t="s">
        <v>36</v>
      </c>
    </row>
    <row r="46" spans="1:25" x14ac:dyDescent="0.35">
      <c r="A46" s="7" t="s">
        <v>107</v>
      </c>
      <c r="B46" s="7" t="s">
        <v>108</v>
      </c>
      <c r="C46" t="s">
        <v>25</v>
      </c>
      <c r="D46">
        <v>1</v>
      </c>
      <c r="E46">
        <v>33</v>
      </c>
      <c r="F46">
        <f t="shared" si="14"/>
        <v>67</v>
      </c>
      <c r="G46" s="32">
        <v>100</v>
      </c>
      <c r="H46" s="8">
        <f t="shared" si="7"/>
        <v>2.0043213737826426</v>
      </c>
      <c r="I46" s="9">
        <f t="shared" si="1"/>
        <v>0.4925373134328358</v>
      </c>
      <c r="J46">
        <f t="shared" si="23"/>
        <v>100</v>
      </c>
      <c r="L46">
        <f t="shared" si="9"/>
        <v>2</v>
      </c>
      <c r="N46" s="9">
        <f t="shared" si="2"/>
        <v>1</v>
      </c>
      <c r="O46" s="9">
        <f t="shared" si="3"/>
        <v>3.0303030303030303</v>
      </c>
      <c r="P46" s="10">
        <f t="shared" si="4"/>
        <v>8.7136097871265136E-6</v>
      </c>
      <c r="Q46" s="10">
        <f t="shared" si="5"/>
        <v>8.7136097871265124E-4</v>
      </c>
      <c r="R46" s="9">
        <v>114763</v>
      </c>
      <c r="S46" s="8">
        <f t="shared" si="10"/>
        <v>5.0598018925402934</v>
      </c>
      <c r="V46" s="9">
        <v>6.4972219999999998</v>
      </c>
      <c r="W46" s="9">
        <f t="shared" si="6"/>
        <v>6.4972219999999998</v>
      </c>
      <c r="X46">
        <v>2022</v>
      </c>
      <c r="Y46" s="12" t="s">
        <v>36</v>
      </c>
    </row>
    <row r="47" spans="1:25" x14ac:dyDescent="0.35">
      <c r="A47" s="7" t="s">
        <v>109</v>
      </c>
      <c r="B47" s="7" t="s">
        <v>31</v>
      </c>
      <c r="C47" t="s">
        <v>35</v>
      </c>
      <c r="D47">
        <v>2</v>
      </c>
      <c r="E47">
        <v>2</v>
      </c>
      <c r="F47">
        <f t="shared" si="14"/>
        <v>7</v>
      </c>
      <c r="G47" s="33">
        <v>9</v>
      </c>
      <c r="H47" s="8">
        <f t="shared" si="7"/>
        <v>1</v>
      </c>
      <c r="I47" s="9">
        <f t="shared" si="1"/>
        <v>0.2857142857142857</v>
      </c>
      <c r="J47" s="16"/>
      <c r="K47">
        <f t="shared" ref="K47" si="24">G47</f>
        <v>9</v>
      </c>
      <c r="M47">
        <f t="shared" si="11"/>
        <v>0.95424250943932487</v>
      </c>
      <c r="N47" s="9">
        <f t="shared" si="2"/>
        <v>22.222222222222221</v>
      </c>
      <c r="O47" s="9">
        <f t="shared" si="3"/>
        <v>100</v>
      </c>
      <c r="P47" s="10">
        <f t="shared" si="4"/>
        <v>3.7593984962406013E-2</v>
      </c>
      <c r="Q47" s="10">
        <f t="shared" si="5"/>
        <v>0.16917293233082706</v>
      </c>
      <c r="R47" s="9">
        <v>53.2</v>
      </c>
      <c r="S47" s="8">
        <f t="shared" si="10"/>
        <v>1.7259116322950483</v>
      </c>
      <c r="T47" s="11">
        <v>76</v>
      </c>
      <c r="U47" s="11">
        <v>1070</v>
      </c>
      <c r="V47" s="9">
        <v>32.296111000000003</v>
      </c>
      <c r="W47" s="9">
        <f t="shared" si="6"/>
        <v>32.296111000000003</v>
      </c>
      <c r="X47">
        <v>1990</v>
      </c>
      <c r="Y47" s="14" t="s">
        <v>110</v>
      </c>
    </row>
    <row r="48" spans="1:25" x14ac:dyDescent="0.35">
      <c r="A48" s="7" t="s">
        <v>111</v>
      </c>
      <c r="B48" s="7" t="s">
        <v>90</v>
      </c>
      <c r="C48" t="s">
        <v>25</v>
      </c>
      <c r="D48">
        <v>2</v>
      </c>
      <c r="E48">
        <v>47</v>
      </c>
      <c r="F48">
        <f>G48-E48-1</f>
        <v>77</v>
      </c>
      <c r="G48" s="32">
        <v>125</v>
      </c>
      <c r="H48" s="8">
        <f t="shared" si="7"/>
        <v>2.1003705451175629</v>
      </c>
      <c r="I48" s="9">
        <f t="shared" si="1"/>
        <v>0.61038961038961037</v>
      </c>
      <c r="J48">
        <f>G48</f>
        <v>125</v>
      </c>
      <c r="L48">
        <f t="shared" si="9"/>
        <v>2.0969100130080562</v>
      </c>
      <c r="N48" s="9">
        <f t="shared" si="2"/>
        <v>1.6</v>
      </c>
      <c r="O48" s="9">
        <f t="shared" si="3"/>
        <v>4.2553191489361701</v>
      </c>
      <c r="P48" s="10">
        <f t="shared" si="4"/>
        <v>5.2091472625931135E-5</v>
      </c>
      <c r="Q48" s="10">
        <f t="shared" si="5"/>
        <v>3.2557170391206958E-3</v>
      </c>
      <c r="R48" s="9">
        <v>38394</v>
      </c>
      <c r="S48" s="8">
        <f t="shared" si="10"/>
        <v>4.5842633605527352</v>
      </c>
      <c r="V48" s="9">
        <v>27.466667000000001</v>
      </c>
      <c r="W48" s="9">
        <f t="shared" si="6"/>
        <v>27.466667000000001</v>
      </c>
      <c r="X48">
        <v>2006</v>
      </c>
      <c r="Y48" s="14" t="s">
        <v>112</v>
      </c>
    </row>
    <row r="49" spans="1:25" x14ac:dyDescent="0.35">
      <c r="A49" s="7" t="s">
        <v>113</v>
      </c>
      <c r="B49" s="7" t="s">
        <v>39</v>
      </c>
      <c r="C49" t="s">
        <v>35</v>
      </c>
      <c r="D49">
        <v>0</v>
      </c>
      <c r="E49">
        <v>12</v>
      </c>
      <c r="F49">
        <f t="shared" ref="F49:F56" si="25">G49-E49</f>
        <v>12</v>
      </c>
      <c r="G49" s="33">
        <v>24</v>
      </c>
      <c r="H49" s="8">
        <f t="shared" si="7"/>
        <v>1.3979400086720377</v>
      </c>
      <c r="I49" s="9">
        <f t="shared" si="1"/>
        <v>1</v>
      </c>
      <c r="J49" s="16"/>
      <c r="K49">
        <f t="shared" ref="K49:K50" si="26">G49</f>
        <v>24</v>
      </c>
      <c r="M49">
        <f t="shared" si="11"/>
        <v>1.3802112417116059</v>
      </c>
      <c r="N49" s="9">
        <f t="shared" si="2"/>
        <v>0</v>
      </c>
      <c r="O49" s="9">
        <f t="shared" si="3"/>
        <v>0</v>
      </c>
      <c r="P49" s="10">
        <f t="shared" si="4"/>
        <v>0</v>
      </c>
      <c r="Q49" s="10">
        <f t="shared" si="5"/>
        <v>4.4775284043208151E-2</v>
      </c>
      <c r="R49" s="9">
        <v>536.01</v>
      </c>
      <c r="S49" s="8">
        <f t="shared" si="10"/>
        <v>2.7291728921261784</v>
      </c>
      <c r="T49" s="11">
        <v>1346</v>
      </c>
      <c r="U49" s="11">
        <v>0.83</v>
      </c>
      <c r="V49" s="9">
        <v>11.58</v>
      </c>
      <c r="W49" s="9">
        <f t="shared" si="6"/>
        <v>11.58</v>
      </c>
      <c r="X49">
        <v>1997</v>
      </c>
      <c r="Y49" s="14" t="s">
        <v>40</v>
      </c>
    </row>
    <row r="50" spans="1:25" x14ac:dyDescent="0.35">
      <c r="A50" s="7" t="s">
        <v>114</v>
      </c>
      <c r="B50" s="7" t="s">
        <v>39</v>
      </c>
      <c r="C50" t="s">
        <v>35</v>
      </c>
      <c r="D50">
        <v>0</v>
      </c>
      <c r="E50">
        <v>10</v>
      </c>
      <c r="F50">
        <f t="shared" si="25"/>
        <v>23</v>
      </c>
      <c r="G50" s="33">
        <v>33</v>
      </c>
      <c r="H50" s="8">
        <f t="shared" si="7"/>
        <v>1.5314789170422551</v>
      </c>
      <c r="I50" s="9">
        <f t="shared" si="1"/>
        <v>0.43478260869565216</v>
      </c>
      <c r="J50" s="16"/>
      <c r="K50">
        <f t="shared" si="26"/>
        <v>33</v>
      </c>
      <c r="M50">
        <f t="shared" si="11"/>
        <v>1.5185139398778875</v>
      </c>
      <c r="N50" s="9">
        <f t="shared" si="2"/>
        <v>0</v>
      </c>
      <c r="O50" s="9">
        <f t="shared" si="3"/>
        <v>0</v>
      </c>
      <c r="P50" s="10">
        <f t="shared" si="4"/>
        <v>0</v>
      </c>
      <c r="Q50" s="10">
        <f t="shared" si="5"/>
        <v>6.8451238863709435E-3</v>
      </c>
      <c r="R50" s="9">
        <v>4820.95</v>
      </c>
      <c r="S50" s="8">
        <f t="shared" si="10"/>
        <v>3.6831326272646496</v>
      </c>
      <c r="T50" s="11">
        <v>864</v>
      </c>
      <c r="U50" s="11">
        <v>82.72</v>
      </c>
      <c r="V50" s="9">
        <v>9.9</v>
      </c>
      <c r="W50" s="9">
        <f t="shared" si="6"/>
        <v>9.9</v>
      </c>
      <c r="X50">
        <v>1997</v>
      </c>
      <c r="Y50" s="14" t="s">
        <v>40</v>
      </c>
    </row>
    <row r="51" spans="1:25" x14ac:dyDescent="0.35">
      <c r="A51" s="7" t="s">
        <v>115</v>
      </c>
      <c r="B51" s="7" t="s">
        <v>24</v>
      </c>
      <c r="C51" t="s">
        <v>25</v>
      </c>
      <c r="D51">
        <v>3</v>
      </c>
      <c r="E51">
        <v>96</v>
      </c>
      <c r="F51">
        <f t="shared" si="25"/>
        <v>121</v>
      </c>
      <c r="G51" s="32">
        <v>217</v>
      </c>
      <c r="H51" s="8">
        <f t="shared" si="7"/>
        <v>2.3384564936046046</v>
      </c>
      <c r="I51" s="9">
        <f t="shared" si="1"/>
        <v>0.79338842975206614</v>
      </c>
      <c r="J51">
        <f>G51</f>
        <v>217</v>
      </c>
      <c r="L51">
        <f t="shared" si="9"/>
        <v>2.3364597338485296</v>
      </c>
      <c r="N51" s="9">
        <f t="shared" si="2"/>
        <v>1.3824884792626728</v>
      </c>
      <c r="O51" s="9">
        <f t="shared" si="3"/>
        <v>3.125</v>
      </c>
      <c r="P51" s="10">
        <f t="shared" si="4"/>
        <v>2.7307954534076233E-6</v>
      </c>
      <c r="Q51" s="10">
        <f t="shared" si="5"/>
        <v>1.9752753779648475E-4</v>
      </c>
      <c r="R51" s="9">
        <v>1098581</v>
      </c>
      <c r="S51" s="8">
        <f t="shared" si="10"/>
        <v>6.0408320836107805</v>
      </c>
      <c r="V51" s="9">
        <v>-17.8</v>
      </c>
      <c r="W51" s="9">
        <f t="shared" si="6"/>
        <v>17.8</v>
      </c>
      <c r="X51">
        <v>2022</v>
      </c>
      <c r="Y51" s="12" t="s">
        <v>36</v>
      </c>
    </row>
    <row r="52" spans="1:25" x14ac:dyDescent="0.35">
      <c r="A52" s="7" t="s">
        <v>116</v>
      </c>
      <c r="B52" s="7" t="s">
        <v>63</v>
      </c>
      <c r="C52" t="s">
        <v>35</v>
      </c>
      <c r="D52">
        <v>1</v>
      </c>
      <c r="E52">
        <v>1</v>
      </c>
      <c r="F52">
        <f t="shared" si="25"/>
        <v>10</v>
      </c>
      <c r="G52" s="33">
        <v>11</v>
      </c>
      <c r="H52" s="8">
        <f t="shared" si="7"/>
        <v>1.0791812460476249</v>
      </c>
      <c r="I52" s="9">
        <f t="shared" si="1"/>
        <v>0.1</v>
      </c>
      <c r="J52" s="16"/>
      <c r="K52">
        <f t="shared" ref="K52:K53" si="27">G52</f>
        <v>11</v>
      </c>
      <c r="M52">
        <f t="shared" si="11"/>
        <v>1.0413926851582251</v>
      </c>
      <c r="N52" s="9">
        <f t="shared" si="2"/>
        <v>9.0909090909090917</v>
      </c>
      <c r="O52" s="9">
        <f t="shared" si="3"/>
        <v>100</v>
      </c>
      <c r="P52" s="10">
        <f t="shared" si="4"/>
        <v>3.472222222222222E-3</v>
      </c>
      <c r="Q52" s="10">
        <f t="shared" si="5"/>
        <v>3.8194444444444448E-2</v>
      </c>
      <c r="R52" s="9">
        <v>288</v>
      </c>
      <c r="S52" s="8">
        <f t="shared" si="10"/>
        <v>2.459392487759231</v>
      </c>
      <c r="T52" s="11">
        <v>240</v>
      </c>
      <c r="U52" s="11">
        <v>90</v>
      </c>
      <c r="V52" s="9">
        <v>12.15</v>
      </c>
      <c r="W52" s="9">
        <f t="shared" si="6"/>
        <v>12.15</v>
      </c>
      <c r="X52">
        <v>2022</v>
      </c>
      <c r="Y52" s="12" t="s">
        <v>36</v>
      </c>
    </row>
    <row r="53" spans="1:25" x14ac:dyDescent="0.35">
      <c r="A53" s="7" t="s">
        <v>117</v>
      </c>
      <c r="B53" s="7" t="s">
        <v>39</v>
      </c>
      <c r="C53" t="s">
        <v>35</v>
      </c>
      <c r="D53">
        <v>0</v>
      </c>
      <c r="E53">
        <v>4</v>
      </c>
      <c r="F53">
        <f t="shared" si="25"/>
        <v>22</v>
      </c>
      <c r="G53" s="33">
        <v>26</v>
      </c>
      <c r="H53" s="8">
        <f t="shared" si="7"/>
        <v>1.4313637641589874</v>
      </c>
      <c r="I53" s="9">
        <f t="shared" si="1"/>
        <v>0.18181818181818182</v>
      </c>
      <c r="J53" s="16"/>
      <c r="K53">
        <f t="shared" si="27"/>
        <v>26</v>
      </c>
      <c r="M53">
        <f t="shared" si="11"/>
        <v>1.414973347970818</v>
      </c>
      <c r="N53" s="9">
        <f t="shared" si="2"/>
        <v>0</v>
      </c>
      <c r="O53" s="9">
        <f t="shared" si="3"/>
        <v>0</v>
      </c>
      <c r="P53" s="10">
        <f t="shared" si="4"/>
        <v>0</v>
      </c>
      <c r="Q53" s="10">
        <f t="shared" si="5"/>
        <v>2.4904214559386975</v>
      </c>
      <c r="R53" s="9">
        <v>10.44</v>
      </c>
      <c r="S53" s="8">
        <f t="shared" si="10"/>
        <v>1.0187004986662433</v>
      </c>
      <c r="T53" s="11">
        <v>408</v>
      </c>
      <c r="U53" s="11">
        <v>55.08</v>
      </c>
      <c r="V53" s="9">
        <v>5.020556</v>
      </c>
      <c r="W53" s="9">
        <f t="shared" si="6"/>
        <v>5.020556</v>
      </c>
      <c r="X53">
        <v>1997</v>
      </c>
      <c r="Y53" s="14" t="s">
        <v>40</v>
      </c>
    </row>
    <row r="54" spans="1:25" x14ac:dyDescent="0.35">
      <c r="A54" s="7" t="s">
        <v>118</v>
      </c>
      <c r="B54" s="7" t="s">
        <v>39</v>
      </c>
      <c r="C54" s="18" t="s">
        <v>25</v>
      </c>
      <c r="D54">
        <v>1</v>
      </c>
      <c r="E54">
        <v>205</v>
      </c>
      <c r="F54">
        <f t="shared" si="25"/>
        <v>166</v>
      </c>
      <c r="G54" s="33">
        <v>371</v>
      </c>
      <c r="H54" s="8">
        <f t="shared" si="7"/>
        <v>2.5705429398818973</v>
      </c>
      <c r="I54" s="9">
        <f t="shared" si="1"/>
        <v>1.2349397590361446</v>
      </c>
      <c r="J54">
        <f t="shared" ref="J54:J56" si="28">G54</f>
        <v>371</v>
      </c>
      <c r="K54" s="16"/>
      <c r="L54">
        <f t="shared" si="9"/>
        <v>2.5693739096150461</v>
      </c>
      <c r="N54" s="9">
        <f t="shared" si="2"/>
        <v>0.26954177897574128</v>
      </c>
      <c r="O54" s="9">
        <f t="shared" si="3"/>
        <v>0.48780487804878048</v>
      </c>
      <c r="P54" s="10">
        <f t="shared" si="4"/>
        <v>1.3365981971963515E-6</v>
      </c>
      <c r="Q54" s="10">
        <f t="shared" si="5"/>
        <v>4.9587793115984642E-4</v>
      </c>
      <c r="R54" s="9">
        <v>748168</v>
      </c>
      <c r="S54" s="8">
        <f t="shared" si="10"/>
        <v>5.873999128988328</v>
      </c>
      <c r="T54" s="11">
        <v>4095</v>
      </c>
      <c r="U54" s="11">
        <v>950</v>
      </c>
      <c r="V54" s="9">
        <v>0</v>
      </c>
      <c r="W54" s="9">
        <f t="shared" si="6"/>
        <v>0</v>
      </c>
      <c r="X54">
        <v>2024</v>
      </c>
      <c r="Y54" s="14" t="s">
        <v>119</v>
      </c>
    </row>
    <row r="55" spans="1:25" x14ac:dyDescent="0.35">
      <c r="A55" s="7" t="s">
        <v>120</v>
      </c>
      <c r="B55" s="7" t="s">
        <v>34</v>
      </c>
      <c r="C55" t="s">
        <v>25</v>
      </c>
      <c r="D55">
        <v>2</v>
      </c>
      <c r="E55">
        <v>24</v>
      </c>
      <c r="F55">
        <f t="shared" si="25"/>
        <v>39</v>
      </c>
      <c r="G55" s="32">
        <v>63</v>
      </c>
      <c r="H55" s="8">
        <f t="shared" si="7"/>
        <v>1.8061799739838871</v>
      </c>
      <c r="I55" s="9">
        <f t="shared" si="1"/>
        <v>0.61538461538461542</v>
      </c>
      <c r="J55">
        <f t="shared" si="28"/>
        <v>63</v>
      </c>
      <c r="L55">
        <f t="shared" si="9"/>
        <v>1.7993405494535817</v>
      </c>
      <c r="N55" s="9">
        <f t="shared" si="2"/>
        <v>3.1746031746031744</v>
      </c>
      <c r="O55" s="9">
        <f t="shared" si="3"/>
        <v>8.3333333333333321</v>
      </c>
      <c r="P55" s="10">
        <f t="shared" si="4"/>
        <v>3.9055634751703799E-5</v>
      </c>
      <c r="Q55" s="10">
        <f t="shared" si="5"/>
        <v>1.2302524946786698E-3</v>
      </c>
      <c r="R55" s="9">
        <v>51209</v>
      </c>
      <c r="S55" s="8">
        <f t="shared" si="10"/>
        <v>4.7093462950938711</v>
      </c>
      <c r="V55" s="9">
        <v>43.866667</v>
      </c>
      <c r="W55" s="9">
        <f t="shared" si="6"/>
        <v>43.866667</v>
      </c>
      <c r="X55">
        <v>2013</v>
      </c>
      <c r="Y55" s="14" t="s">
        <v>121</v>
      </c>
    </row>
    <row r="56" spans="1:25" x14ac:dyDescent="0.35">
      <c r="A56" s="7" t="s">
        <v>122</v>
      </c>
      <c r="B56" s="7" t="s">
        <v>61</v>
      </c>
      <c r="C56" t="s">
        <v>25</v>
      </c>
      <c r="D56">
        <v>1</v>
      </c>
      <c r="E56">
        <v>45</v>
      </c>
      <c r="F56">
        <f t="shared" si="25"/>
        <v>85</v>
      </c>
      <c r="G56" s="32">
        <v>130</v>
      </c>
      <c r="H56" s="8">
        <f t="shared" si="7"/>
        <v>2.1172712956557644</v>
      </c>
      <c r="I56" s="9">
        <f t="shared" si="1"/>
        <v>0.52941176470588236</v>
      </c>
      <c r="J56">
        <f t="shared" si="28"/>
        <v>130</v>
      </c>
      <c r="L56">
        <f t="shared" si="9"/>
        <v>2.1139433523068369</v>
      </c>
      <c r="N56" s="9">
        <f t="shared" si="2"/>
        <v>0.76923076923076927</v>
      </c>
      <c r="O56" s="9">
        <f t="shared" si="3"/>
        <v>2.2222222222222223</v>
      </c>
      <c r="P56" s="10">
        <f t="shared" si="4"/>
        <v>1.7190105375345951E-6</v>
      </c>
      <c r="Q56" s="10">
        <f t="shared" si="5"/>
        <v>2.2347136987949735E-4</v>
      </c>
      <c r="R56" s="9">
        <v>581730</v>
      </c>
      <c r="S56" s="8">
        <f t="shared" si="10"/>
        <v>5.7647214610796134</v>
      </c>
      <c r="V56" s="9">
        <v>-24.658332999999999</v>
      </c>
      <c r="W56" s="9">
        <f t="shared" si="6"/>
        <v>24.658332999999999</v>
      </c>
      <c r="X56">
        <v>2022</v>
      </c>
      <c r="Y56" s="12" t="s">
        <v>36</v>
      </c>
    </row>
    <row r="57" spans="1:25" x14ac:dyDescent="0.35">
      <c r="A57" s="7" t="s">
        <v>123</v>
      </c>
      <c r="B57" s="7" t="s">
        <v>124</v>
      </c>
      <c r="C57" t="s">
        <v>35</v>
      </c>
      <c r="D57">
        <v>0</v>
      </c>
      <c r="E57">
        <v>0</v>
      </c>
      <c r="F57">
        <v>0</v>
      </c>
      <c r="G57" s="32">
        <v>0</v>
      </c>
      <c r="H57" s="8">
        <f t="shared" si="7"/>
        <v>0</v>
      </c>
      <c r="I57" s="9" t="e">
        <f t="shared" si="1"/>
        <v>#DIV/0!</v>
      </c>
      <c r="K57">
        <f>G57</f>
        <v>0</v>
      </c>
      <c r="N57" s="9" t="e">
        <f t="shared" si="2"/>
        <v>#DIV/0!</v>
      </c>
      <c r="O57" s="9" t="e">
        <f t="shared" si="3"/>
        <v>#DIV/0!</v>
      </c>
      <c r="P57" s="10">
        <f t="shared" si="4"/>
        <v>0</v>
      </c>
      <c r="Q57" s="10">
        <f t="shared" si="5"/>
        <v>0</v>
      </c>
      <c r="R57" s="9">
        <v>49</v>
      </c>
      <c r="S57" s="8">
        <f t="shared" si="10"/>
        <v>1.6901960800285136</v>
      </c>
      <c r="T57" s="11">
        <v>780</v>
      </c>
      <c r="U57" s="11">
        <v>1719</v>
      </c>
      <c r="V57" s="9">
        <v>-54.407052</v>
      </c>
      <c r="W57" s="9">
        <f t="shared" si="6"/>
        <v>54.407052</v>
      </c>
      <c r="X57">
        <v>2022</v>
      </c>
      <c r="Y57" s="12" t="s">
        <v>36</v>
      </c>
    </row>
    <row r="58" spans="1:25" x14ac:dyDescent="0.35">
      <c r="A58" s="7" t="s">
        <v>125</v>
      </c>
      <c r="B58" s="7" t="s">
        <v>31</v>
      </c>
      <c r="C58" t="s">
        <v>25</v>
      </c>
      <c r="D58">
        <v>4</v>
      </c>
      <c r="E58">
        <f>19+5</f>
        <v>24</v>
      </c>
      <c r="F58">
        <f t="shared" ref="F58:F86" si="29">G58-E58</f>
        <v>63</v>
      </c>
      <c r="G58" s="32">
        <f>E58+15+7+19+22</f>
        <v>87</v>
      </c>
      <c r="H58" s="8">
        <f t="shared" si="7"/>
        <v>1.9444826721501687</v>
      </c>
      <c r="I58" s="9">
        <f t="shared" si="1"/>
        <v>0.38095238095238093</v>
      </c>
      <c r="J58">
        <f>G58</f>
        <v>87</v>
      </c>
      <c r="L58">
        <f t="shared" si="9"/>
        <v>1.9395192526186185</v>
      </c>
      <c r="N58" s="9">
        <f t="shared" si="2"/>
        <v>4.5977011494252871</v>
      </c>
      <c r="O58" s="9">
        <f t="shared" si="3"/>
        <v>16.666666666666664</v>
      </c>
      <c r="P58" s="10">
        <f t="shared" si="4"/>
        <v>4.2339915426018936E-6</v>
      </c>
      <c r="Q58" s="10">
        <f t="shared" si="5"/>
        <v>9.2089316051591181E-5</v>
      </c>
      <c r="R58" s="9">
        <v>944735</v>
      </c>
      <c r="S58" s="8">
        <f t="shared" si="10"/>
        <v>5.9753100051469303</v>
      </c>
      <c r="V58" s="9">
        <v>54</v>
      </c>
      <c r="W58" s="9">
        <f t="shared" si="6"/>
        <v>54</v>
      </c>
      <c r="X58">
        <v>2025</v>
      </c>
      <c r="Y58" s="15" t="s">
        <v>32</v>
      </c>
    </row>
    <row r="59" spans="1:25" x14ac:dyDescent="0.35">
      <c r="A59" s="7" t="s">
        <v>126</v>
      </c>
      <c r="B59" s="7" t="s">
        <v>39</v>
      </c>
      <c r="C59" t="s">
        <v>35</v>
      </c>
      <c r="D59">
        <v>0</v>
      </c>
      <c r="E59">
        <v>14</v>
      </c>
      <c r="F59">
        <f t="shared" si="29"/>
        <v>10</v>
      </c>
      <c r="G59" s="33">
        <v>24</v>
      </c>
      <c r="H59" s="8">
        <f t="shared" si="7"/>
        <v>1.3979400086720377</v>
      </c>
      <c r="I59" s="9">
        <f t="shared" si="1"/>
        <v>1.4</v>
      </c>
      <c r="J59" s="16"/>
      <c r="K59">
        <f>G59</f>
        <v>24</v>
      </c>
      <c r="M59">
        <f t="shared" si="11"/>
        <v>1.3802112417116059</v>
      </c>
      <c r="N59" s="9">
        <f t="shared" si="2"/>
        <v>0</v>
      </c>
      <c r="O59" s="9">
        <f t="shared" si="3"/>
        <v>0</v>
      </c>
      <c r="P59" s="10">
        <f t="shared" si="4"/>
        <v>0</v>
      </c>
      <c r="Q59" s="10">
        <f t="shared" si="5"/>
        <v>0.1875</v>
      </c>
      <c r="R59" s="9">
        <v>128</v>
      </c>
      <c r="S59" s="8">
        <f t="shared" si="10"/>
        <v>2.1072099696478683</v>
      </c>
      <c r="T59" s="11">
        <v>217</v>
      </c>
      <c r="U59" s="11">
        <v>8.75</v>
      </c>
      <c r="V59" s="9">
        <v>9.6736109999999993</v>
      </c>
      <c r="W59" s="9">
        <f t="shared" si="6"/>
        <v>9.6736109999999993</v>
      </c>
      <c r="X59">
        <v>2011</v>
      </c>
      <c r="Y59" s="14" t="s">
        <v>127</v>
      </c>
    </row>
    <row r="60" spans="1:25" x14ac:dyDescent="0.35">
      <c r="A60" s="7" t="s">
        <v>128</v>
      </c>
      <c r="B60" s="7" t="s">
        <v>34</v>
      </c>
      <c r="C60" t="s">
        <v>25</v>
      </c>
      <c r="D60">
        <v>2</v>
      </c>
      <c r="E60">
        <v>24</v>
      </c>
      <c r="F60">
        <f t="shared" si="29"/>
        <v>49</v>
      </c>
      <c r="G60" s="32">
        <v>73</v>
      </c>
      <c r="H60" s="8">
        <f t="shared" si="7"/>
        <v>1.8692317197309762</v>
      </c>
      <c r="I60" s="9">
        <f t="shared" si="1"/>
        <v>0.48979591836734693</v>
      </c>
      <c r="J60">
        <f t="shared" ref="J60:J61" si="30">G60</f>
        <v>73</v>
      </c>
      <c r="L60">
        <f t="shared" si="9"/>
        <v>1.8633228601204559</v>
      </c>
      <c r="N60" s="9">
        <f t="shared" si="2"/>
        <v>2.7397260273972601</v>
      </c>
      <c r="O60" s="9">
        <f t="shared" si="3"/>
        <v>8.3333333333333321</v>
      </c>
      <c r="P60" s="10">
        <f t="shared" si="4"/>
        <v>1.801905695463522E-5</v>
      </c>
      <c r="Q60" s="10">
        <f t="shared" si="5"/>
        <v>6.5769557884418561E-4</v>
      </c>
      <c r="R60" s="9">
        <v>110993.60000000001</v>
      </c>
      <c r="S60" s="8">
        <f t="shared" si="10"/>
        <v>5.045297937662184</v>
      </c>
      <c r="V60" s="9">
        <v>42.697499999999998</v>
      </c>
      <c r="W60" s="9">
        <f t="shared" si="6"/>
        <v>42.697499999999998</v>
      </c>
      <c r="X60">
        <v>2022</v>
      </c>
      <c r="Y60" s="12" t="s">
        <v>36</v>
      </c>
    </row>
    <row r="61" spans="1:25" x14ac:dyDescent="0.35">
      <c r="A61" s="7" t="s">
        <v>129</v>
      </c>
      <c r="B61" s="7" t="s">
        <v>108</v>
      </c>
      <c r="C61" t="s">
        <v>25</v>
      </c>
      <c r="D61">
        <v>1</v>
      </c>
      <c r="E61">
        <v>17</v>
      </c>
      <c r="F61">
        <f t="shared" si="29"/>
        <v>44</v>
      </c>
      <c r="G61" s="32">
        <v>61</v>
      </c>
      <c r="H61" s="8">
        <f t="shared" si="7"/>
        <v>1.7923916894982539</v>
      </c>
      <c r="I61" s="9">
        <f t="shared" si="1"/>
        <v>0.38636363636363635</v>
      </c>
      <c r="J61">
        <f t="shared" si="30"/>
        <v>61</v>
      </c>
      <c r="L61">
        <f t="shared" si="9"/>
        <v>1.7853298350107671</v>
      </c>
      <c r="N61" s="9">
        <f t="shared" si="2"/>
        <v>1.639344262295082</v>
      </c>
      <c r="O61" s="9">
        <f t="shared" si="3"/>
        <v>5.8823529411764701</v>
      </c>
      <c r="P61" s="10">
        <f t="shared" si="4"/>
        <v>3.6466671285778365E-6</v>
      </c>
      <c r="Q61" s="10">
        <f t="shared" si="5"/>
        <v>2.2244669484324802E-4</v>
      </c>
      <c r="R61" s="9">
        <v>274223</v>
      </c>
      <c r="S61" s="8">
        <f t="shared" si="10"/>
        <v>5.4381038777116126</v>
      </c>
      <c r="V61" s="9">
        <v>12.366667</v>
      </c>
      <c r="W61" s="9">
        <f t="shared" si="6"/>
        <v>12.366667</v>
      </c>
      <c r="X61">
        <v>2022</v>
      </c>
      <c r="Y61" s="12" t="s">
        <v>36</v>
      </c>
    </row>
    <row r="62" spans="1:25" x14ac:dyDescent="0.35">
      <c r="A62" s="7" t="s">
        <v>130</v>
      </c>
      <c r="B62" s="7" t="s">
        <v>39</v>
      </c>
      <c r="C62" t="s">
        <v>35</v>
      </c>
      <c r="D62">
        <v>1</v>
      </c>
      <c r="E62">
        <v>19</v>
      </c>
      <c r="F62">
        <f t="shared" si="29"/>
        <v>38</v>
      </c>
      <c r="G62" s="33">
        <v>57</v>
      </c>
      <c r="H62" s="8">
        <f t="shared" si="7"/>
        <v>1.7634279935629373</v>
      </c>
      <c r="I62" s="9">
        <f t="shared" si="1"/>
        <v>0.5</v>
      </c>
      <c r="J62" s="16"/>
      <c r="K62">
        <f>G62</f>
        <v>57</v>
      </c>
      <c r="M62">
        <f t="shared" si="11"/>
        <v>1.7558748556724915</v>
      </c>
      <c r="N62" s="9">
        <f t="shared" si="2"/>
        <v>1.7543859649122806</v>
      </c>
      <c r="O62" s="9">
        <f t="shared" si="3"/>
        <v>5.2631578947368416</v>
      </c>
      <c r="P62" s="10">
        <f t="shared" si="4"/>
        <v>7.901652867746875E-5</v>
      </c>
      <c r="Q62" s="10">
        <f t="shared" si="5"/>
        <v>4.5039421346157191E-3</v>
      </c>
      <c r="R62" s="9">
        <v>12655.58</v>
      </c>
      <c r="S62" s="8">
        <f t="shared" si="10"/>
        <v>4.1022820534869551</v>
      </c>
      <c r="T62" s="11">
        <v>2428</v>
      </c>
      <c r="U62" s="11">
        <v>46.4</v>
      </c>
      <c r="V62" s="9">
        <v>-3.4249999999999998</v>
      </c>
      <c r="W62" s="9">
        <f t="shared" si="6"/>
        <v>3.4249999999999998</v>
      </c>
      <c r="X62">
        <v>2024</v>
      </c>
      <c r="Y62" s="17" t="s">
        <v>86</v>
      </c>
    </row>
    <row r="63" spans="1:25" x14ac:dyDescent="0.35">
      <c r="A63" s="7" t="s">
        <v>131</v>
      </c>
      <c r="B63" s="7" t="s">
        <v>132</v>
      </c>
      <c r="C63" t="s">
        <v>25</v>
      </c>
      <c r="D63">
        <v>1</v>
      </c>
      <c r="E63">
        <v>6</v>
      </c>
      <c r="F63">
        <f t="shared" si="29"/>
        <v>17</v>
      </c>
      <c r="G63" s="32">
        <v>23</v>
      </c>
      <c r="H63" s="8">
        <f t="shared" si="7"/>
        <v>1.3802112417116059</v>
      </c>
      <c r="I63" s="9">
        <f t="shared" si="1"/>
        <v>0.35294117647058826</v>
      </c>
      <c r="J63">
        <f>G63</f>
        <v>23</v>
      </c>
      <c r="L63">
        <f t="shared" si="9"/>
        <v>1.3617278360175928</v>
      </c>
      <c r="N63" s="9">
        <f t="shared" si="2"/>
        <v>4.3478260869565215</v>
      </c>
      <c r="O63" s="9">
        <f t="shared" si="3"/>
        <v>16.666666666666664</v>
      </c>
      <c r="P63" s="10">
        <f t="shared" si="4"/>
        <v>3.5927283178846017E-5</v>
      </c>
      <c r="Q63" s="10">
        <f t="shared" si="5"/>
        <v>8.2632751311345837E-4</v>
      </c>
      <c r="R63" s="9">
        <v>27834</v>
      </c>
      <c r="S63" s="8">
        <f t="shared" si="10"/>
        <v>4.4445756229024029</v>
      </c>
      <c r="V63" s="9">
        <v>-3.5</v>
      </c>
      <c r="W63" s="9">
        <f t="shared" si="6"/>
        <v>3.5</v>
      </c>
      <c r="X63">
        <v>2022</v>
      </c>
      <c r="Y63" s="12" t="s">
        <v>36</v>
      </c>
    </row>
    <row r="64" spans="1:25" x14ac:dyDescent="0.35">
      <c r="A64" s="7" t="s">
        <v>133</v>
      </c>
      <c r="B64" s="7" t="s">
        <v>39</v>
      </c>
      <c r="C64" t="s">
        <v>35</v>
      </c>
      <c r="D64">
        <v>0</v>
      </c>
      <c r="E64">
        <v>8</v>
      </c>
      <c r="F64">
        <f t="shared" si="29"/>
        <v>20</v>
      </c>
      <c r="G64" s="33">
        <v>28</v>
      </c>
      <c r="H64" s="8">
        <f t="shared" si="7"/>
        <v>1.4623979978989561</v>
      </c>
      <c r="I64" s="9">
        <f t="shared" si="1"/>
        <v>0.4</v>
      </c>
      <c r="J64" s="16"/>
      <c r="K64">
        <f t="shared" ref="K64:K66" si="31">G64</f>
        <v>28</v>
      </c>
      <c r="M64">
        <f t="shared" si="11"/>
        <v>1.4471580313422192</v>
      </c>
      <c r="N64" s="9">
        <f t="shared" si="2"/>
        <v>0</v>
      </c>
      <c r="O64" s="9">
        <f t="shared" si="3"/>
        <v>0</v>
      </c>
      <c r="P64" s="10">
        <f t="shared" si="4"/>
        <v>0</v>
      </c>
      <c r="Q64" s="10">
        <f t="shared" si="5"/>
        <v>3.1460674157303373E-2</v>
      </c>
      <c r="R64" s="9">
        <v>890</v>
      </c>
      <c r="S64" s="8">
        <f t="shared" si="10"/>
        <v>2.9493900066449128</v>
      </c>
      <c r="T64" s="11">
        <v>620</v>
      </c>
      <c r="U64" s="11">
        <v>53.86</v>
      </c>
      <c r="V64" s="9">
        <v>12.145</v>
      </c>
      <c r="W64" s="9">
        <f t="shared" si="6"/>
        <v>12.145</v>
      </c>
      <c r="X64">
        <v>1997</v>
      </c>
      <c r="Y64" s="14" t="s">
        <v>40</v>
      </c>
    </row>
    <row r="65" spans="1:25" x14ac:dyDescent="0.35">
      <c r="A65" s="7" t="s">
        <v>134</v>
      </c>
      <c r="B65" s="7" t="s">
        <v>135</v>
      </c>
      <c r="C65" t="s">
        <v>35</v>
      </c>
      <c r="D65">
        <v>1</v>
      </c>
      <c r="E65">
        <v>4</v>
      </c>
      <c r="F65">
        <f t="shared" si="29"/>
        <v>14</v>
      </c>
      <c r="G65" s="33">
        <v>18</v>
      </c>
      <c r="H65" s="8">
        <f t="shared" si="7"/>
        <v>1.2787536009528289</v>
      </c>
      <c r="I65" s="9">
        <f t="shared" si="1"/>
        <v>0.2857142857142857</v>
      </c>
      <c r="J65" s="16"/>
      <c r="K65">
        <f t="shared" si="31"/>
        <v>18</v>
      </c>
      <c r="M65">
        <f t="shared" si="11"/>
        <v>1.255272505103306</v>
      </c>
      <c r="N65" s="9">
        <f t="shared" si="2"/>
        <v>5.5555555555555554</v>
      </c>
      <c r="O65" s="9">
        <f t="shared" si="3"/>
        <v>25</v>
      </c>
      <c r="P65" s="10">
        <f t="shared" si="4"/>
        <v>2.4795437639474338E-4</v>
      </c>
      <c r="Q65" s="10">
        <f t="shared" si="5"/>
        <v>4.4631787751053809E-3</v>
      </c>
      <c r="R65" s="9">
        <v>4033</v>
      </c>
      <c r="S65" s="8">
        <f t="shared" si="10"/>
        <v>3.6056282220076188</v>
      </c>
      <c r="T65" s="11">
        <v>2829</v>
      </c>
      <c r="U65" s="11">
        <v>600</v>
      </c>
      <c r="V65" s="9">
        <v>14.916389000000001</v>
      </c>
      <c r="W65" s="9">
        <f t="shared" si="6"/>
        <v>14.916389000000001</v>
      </c>
      <c r="X65">
        <v>2016</v>
      </c>
      <c r="Y65" s="14" t="s">
        <v>136</v>
      </c>
    </row>
    <row r="66" spans="1:25" x14ac:dyDescent="0.35">
      <c r="A66" s="7" t="s">
        <v>137</v>
      </c>
      <c r="B66" s="7" t="s">
        <v>39</v>
      </c>
      <c r="C66" t="s">
        <v>35</v>
      </c>
      <c r="D66">
        <v>1</v>
      </c>
      <c r="E66">
        <v>13</v>
      </c>
      <c r="F66">
        <f t="shared" si="29"/>
        <v>16</v>
      </c>
      <c r="G66" s="33">
        <v>29</v>
      </c>
      <c r="H66" s="8">
        <f t="shared" si="7"/>
        <v>1.4771212547196624</v>
      </c>
      <c r="I66" s="9">
        <f t="shared" ref="I66:I129" si="32">E66/F66</f>
        <v>0.8125</v>
      </c>
      <c r="J66" s="16"/>
      <c r="K66">
        <f t="shared" si="31"/>
        <v>29</v>
      </c>
      <c r="M66">
        <f t="shared" si="11"/>
        <v>1.4623979978989561</v>
      </c>
      <c r="N66" s="9">
        <f t="shared" ref="N66:N129" si="33">(D66/G66)*100</f>
        <v>3.4482758620689653</v>
      </c>
      <c r="O66" s="9">
        <f t="shared" ref="O66:O129" si="34">(D66/E66)*100</f>
        <v>7.6923076923076925</v>
      </c>
      <c r="P66" s="10">
        <f t="shared" ref="P66:P129" si="35">(D66/R66)</f>
        <v>5.1020408163265302E-3</v>
      </c>
      <c r="Q66" s="10">
        <f t="shared" ref="Q66:Q129" si="36">(G66/R66)</f>
        <v>0.14795918367346939</v>
      </c>
      <c r="R66" s="9">
        <v>196</v>
      </c>
      <c r="S66" s="8">
        <f t="shared" si="10"/>
        <v>2.2922560713564759</v>
      </c>
      <c r="T66" s="11">
        <v>499</v>
      </c>
      <c r="U66" s="11">
        <v>76.91</v>
      </c>
      <c r="V66" s="9">
        <v>19.326944000000001</v>
      </c>
      <c r="W66" s="9">
        <f t="shared" ref="W66:W129" si="37">ABS(V66)</f>
        <v>19.326944000000001</v>
      </c>
      <c r="X66">
        <v>2009</v>
      </c>
      <c r="Y66" s="14" t="s">
        <v>98</v>
      </c>
    </row>
    <row r="67" spans="1:25" x14ac:dyDescent="0.35">
      <c r="A67" s="7" t="s">
        <v>138</v>
      </c>
      <c r="B67" s="7" t="s">
        <v>31</v>
      </c>
      <c r="C67" t="s">
        <v>25</v>
      </c>
      <c r="D67">
        <v>8</v>
      </c>
      <c r="E67">
        <v>41</v>
      </c>
      <c r="F67">
        <f t="shared" si="29"/>
        <v>74</v>
      </c>
      <c r="G67" s="32">
        <v>115</v>
      </c>
      <c r="H67" s="8">
        <f t="shared" ref="H67:H130" si="38">LOG((G67+1))</f>
        <v>2.0644579892269186</v>
      </c>
      <c r="I67" s="9">
        <f t="shared" si="32"/>
        <v>0.55405405405405406</v>
      </c>
      <c r="J67">
        <f t="shared" ref="J67:J69" si="39">G67</f>
        <v>115</v>
      </c>
      <c r="L67">
        <f t="shared" ref="L67:L129" si="40">LOG(J67)</f>
        <v>2.0606978403536118</v>
      </c>
      <c r="N67" s="9">
        <f t="shared" si="33"/>
        <v>6.9565217391304346</v>
      </c>
      <c r="O67" s="9">
        <f t="shared" si="34"/>
        <v>19.512195121951219</v>
      </c>
      <c r="P67" s="10">
        <f t="shared" si="35"/>
        <v>1.8869259617425761E-5</v>
      </c>
      <c r="Q67" s="10">
        <f t="shared" si="36"/>
        <v>2.7124560700049531E-4</v>
      </c>
      <c r="R67" s="9">
        <v>423970</v>
      </c>
      <c r="S67" s="8">
        <f t="shared" ref="S67:S130" si="41">LOG(R67)</f>
        <v>5.6273351271224392</v>
      </c>
      <c r="V67" s="9">
        <v>38.581667000000003</v>
      </c>
      <c r="W67" s="9">
        <f t="shared" si="37"/>
        <v>38.581667000000003</v>
      </c>
      <c r="X67">
        <v>2025</v>
      </c>
      <c r="Y67" s="15" t="s">
        <v>32</v>
      </c>
    </row>
    <row r="68" spans="1:25" x14ac:dyDescent="0.35">
      <c r="A68" s="7" t="s">
        <v>139</v>
      </c>
      <c r="B68" s="7" t="s">
        <v>39</v>
      </c>
      <c r="C68" t="s">
        <v>25</v>
      </c>
      <c r="D68">
        <v>2</v>
      </c>
      <c r="E68">
        <v>80</v>
      </c>
      <c r="F68">
        <f t="shared" si="29"/>
        <v>113</v>
      </c>
      <c r="G68" s="32">
        <v>193</v>
      </c>
      <c r="H68" s="8">
        <f t="shared" si="38"/>
        <v>2.287801729930226</v>
      </c>
      <c r="I68" s="9">
        <f t="shared" si="32"/>
        <v>0.70796460176991149</v>
      </c>
      <c r="J68">
        <f t="shared" si="39"/>
        <v>193</v>
      </c>
      <c r="L68">
        <f t="shared" si="40"/>
        <v>2.2855573090077739</v>
      </c>
      <c r="N68" s="9">
        <f t="shared" si="33"/>
        <v>1.0362694300518136</v>
      </c>
      <c r="O68" s="9">
        <f t="shared" si="34"/>
        <v>2.5</v>
      </c>
      <c r="P68" s="10">
        <f t="shared" si="35"/>
        <v>1.1047587483083381E-5</v>
      </c>
      <c r="Q68" s="10">
        <f t="shared" si="36"/>
        <v>1.0660921921175463E-3</v>
      </c>
      <c r="R68" s="9">
        <v>181035</v>
      </c>
      <c r="S68" s="8">
        <f t="shared" si="41"/>
        <v>5.2577625463466049</v>
      </c>
      <c r="V68" s="9">
        <v>11.569444000000001</v>
      </c>
      <c r="W68" s="9">
        <f t="shared" si="37"/>
        <v>11.569444000000001</v>
      </c>
      <c r="X68">
        <v>2022</v>
      </c>
      <c r="Y68" s="12" t="s">
        <v>36</v>
      </c>
    </row>
    <row r="69" spans="1:25" x14ac:dyDescent="0.35">
      <c r="A69" s="7" t="s">
        <v>140</v>
      </c>
      <c r="B69" s="7" t="s">
        <v>141</v>
      </c>
      <c r="C69" t="s">
        <v>25</v>
      </c>
      <c r="D69">
        <v>1</v>
      </c>
      <c r="E69">
        <v>91</v>
      </c>
      <c r="F69">
        <f t="shared" si="29"/>
        <v>153</v>
      </c>
      <c r="G69" s="32">
        <v>244</v>
      </c>
      <c r="H69" s="8">
        <f t="shared" si="38"/>
        <v>2.3891660843645326</v>
      </c>
      <c r="I69" s="9">
        <f t="shared" si="32"/>
        <v>0.59477124183006536</v>
      </c>
      <c r="J69">
        <f t="shared" si="39"/>
        <v>244</v>
      </c>
      <c r="L69">
        <f t="shared" si="40"/>
        <v>2.3873898263387292</v>
      </c>
      <c r="N69" s="9">
        <f t="shared" si="33"/>
        <v>0.4098360655737705</v>
      </c>
      <c r="O69" s="9">
        <f t="shared" si="34"/>
        <v>1.098901098901099</v>
      </c>
      <c r="P69" s="10">
        <f t="shared" si="35"/>
        <v>2.1033059763336013E-6</v>
      </c>
      <c r="Q69" s="10">
        <f t="shared" si="36"/>
        <v>5.1320665822539866E-4</v>
      </c>
      <c r="R69" s="9">
        <v>475442</v>
      </c>
      <c r="S69" s="8">
        <f t="shared" si="41"/>
        <v>5.6770975441623541</v>
      </c>
      <c r="V69" s="9">
        <v>3.8666670000000001</v>
      </c>
      <c r="W69" s="9">
        <f t="shared" si="37"/>
        <v>3.8666670000000001</v>
      </c>
      <c r="X69">
        <v>2022</v>
      </c>
      <c r="Y69" s="12" t="s">
        <v>36</v>
      </c>
    </row>
    <row r="70" spans="1:25" x14ac:dyDescent="0.35">
      <c r="A70" s="7" t="s">
        <v>142</v>
      </c>
      <c r="B70" s="7" t="s">
        <v>39</v>
      </c>
      <c r="C70" t="s">
        <v>35</v>
      </c>
      <c r="D70">
        <v>1</v>
      </c>
      <c r="E70">
        <v>12</v>
      </c>
      <c r="F70">
        <f t="shared" si="29"/>
        <v>23</v>
      </c>
      <c r="G70" s="33">
        <v>35</v>
      </c>
      <c r="H70" s="8">
        <f t="shared" si="38"/>
        <v>1.5563025007672873</v>
      </c>
      <c r="I70" s="9">
        <f t="shared" si="32"/>
        <v>0.52173913043478259</v>
      </c>
      <c r="J70" s="16"/>
      <c r="K70">
        <f t="shared" ref="K70:K73" si="42">G70</f>
        <v>35</v>
      </c>
      <c r="M70">
        <f t="shared" ref="M70:M132" si="43">LOG(K70)</f>
        <v>1.5440680443502757</v>
      </c>
      <c r="N70" s="9">
        <f t="shared" si="33"/>
        <v>2.8571428571428572</v>
      </c>
      <c r="O70" s="9">
        <f t="shared" si="34"/>
        <v>8.3333333333333321</v>
      </c>
      <c r="P70" s="10">
        <f t="shared" si="35"/>
        <v>4.1418157720344599E-3</v>
      </c>
      <c r="Q70" s="10">
        <f t="shared" si="36"/>
        <v>0.14496355202120609</v>
      </c>
      <c r="R70" s="9">
        <v>241.44</v>
      </c>
      <c r="S70" s="8">
        <f t="shared" si="41"/>
        <v>2.3828092224315145</v>
      </c>
      <c r="T70" s="11">
        <v>1630</v>
      </c>
      <c r="U70" s="11">
        <v>9.4700000000000006</v>
      </c>
      <c r="V70" s="9">
        <v>9.17</v>
      </c>
      <c r="W70" s="9">
        <f t="shared" si="37"/>
        <v>9.17</v>
      </c>
      <c r="X70">
        <v>2005</v>
      </c>
      <c r="Y70" s="14" t="s">
        <v>143</v>
      </c>
    </row>
    <row r="71" spans="1:25" x14ac:dyDescent="0.35">
      <c r="A71" s="7" t="s">
        <v>144</v>
      </c>
      <c r="B71" s="7" t="s">
        <v>39</v>
      </c>
      <c r="C71" t="s">
        <v>35</v>
      </c>
      <c r="D71">
        <v>1</v>
      </c>
      <c r="E71">
        <v>33</v>
      </c>
      <c r="F71">
        <f t="shared" si="29"/>
        <v>27</v>
      </c>
      <c r="G71" s="33">
        <v>60</v>
      </c>
      <c r="H71" s="8">
        <f t="shared" si="38"/>
        <v>1.7853298350107671</v>
      </c>
      <c r="I71" s="9">
        <f t="shared" si="32"/>
        <v>1.2222222222222223</v>
      </c>
      <c r="J71" s="16"/>
      <c r="K71">
        <f t="shared" si="42"/>
        <v>60</v>
      </c>
      <c r="M71">
        <f t="shared" si="43"/>
        <v>1.7781512503836436</v>
      </c>
      <c r="N71" s="9">
        <f t="shared" si="33"/>
        <v>1.6666666666666667</v>
      </c>
      <c r="O71" s="9">
        <f t="shared" si="34"/>
        <v>3.0303030303030303</v>
      </c>
      <c r="P71" s="10">
        <f t="shared" si="35"/>
        <v>6.7016941882908001E-4</v>
      </c>
      <c r="Q71" s="10">
        <f t="shared" si="36"/>
        <v>4.0210165129744797E-2</v>
      </c>
      <c r="R71" s="9">
        <v>1492.16</v>
      </c>
      <c r="S71" s="8">
        <f t="shared" si="41"/>
        <v>3.1738153937743983</v>
      </c>
      <c r="T71" s="11">
        <v>695</v>
      </c>
      <c r="U71" s="11">
        <v>7.7</v>
      </c>
      <c r="V71" s="9">
        <v>13.8</v>
      </c>
      <c r="W71" s="9">
        <f t="shared" si="37"/>
        <v>13.8</v>
      </c>
      <c r="X71">
        <v>2011</v>
      </c>
      <c r="Y71" s="14" t="s">
        <v>145</v>
      </c>
    </row>
    <row r="72" spans="1:25" x14ac:dyDescent="0.35">
      <c r="A72" s="7" t="s">
        <v>146</v>
      </c>
      <c r="B72" s="7" t="s">
        <v>63</v>
      </c>
      <c r="C72" t="s">
        <v>35</v>
      </c>
      <c r="D72">
        <v>2</v>
      </c>
      <c r="E72">
        <v>6</v>
      </c>
      <c r="F72">
        <f t="shared" si="29"/>
        <v>24</v>
      </c>
      <c r="G72" s="33">
        <v>30</v>
      </c>
      <c r="H72" s="8">
        <f t="shared" si="38"/>
        <v>1.4913616938342726</v>
      </c>
      <c r="I72" s="9">
        <f t="shared" si="32"/>
        <v>0.25</v>
      </c>
      <c r="J72" s="16"/>
      <c r="K72">
        <f t="shared" si="42"/>
        <v>30</v>
      </c>
      <c r="M72">
        <f t="shared" si="43"/>
        <v>1.4771212547196624</v>
      </c>
      <c r="N72" s="9">
        <f t="shared" si="33"/>
        <v>6.666666666666667</v>
      </c>
      <c r="O72" s="9">
        <f t="shared" si="34"/>
        <v>33.333333333333329</v>
      </c>
      <c r="P72" s="10">
        <f t="shared" si="35"/>
        <v>7.575757575757576E-3</v>
      </c>
      <c r="Q72" s="10">
        <f t="shared" si="36"/>
        <v>0.11363636363636363</v>
      </c>
      <c r="R72" s="9">
        <v>264</v>
      </c>
      <c r="S72" s="8">
        <f t="shared" si="41"/>
        <v>2.4216039268698313</v>
      </c>
      <c r="T72" s="11">
        <v>43</v>
      </c>
      <c r="U72" s="11">
        <v>493.8</v>
      </c>
      <c r="V72" s="9">
        <v>19.32</v>
      </c>
      <c r="W72" s="9">
        <f t="shared" si="37"/>
        <v>19.32</v>
      </c>
      <c r="X72">
        <v>2013</v>
      </c>
      <c r="Y72" s="17" t="s">
        <v>147</v>
      </c>
    </row>
    <row r="73" spans="1:25" x14ac:dyDescent="0.35">
      <c r="A73" s="7" t="s">
        <v>148</v>
      </c>
      <c r="B73" s="7" t="s">
        <v>39</v>
      </c>
      <c r="C73" t="s">
        <v>35</v>
      </c>
      <c r="D73">
        <v>1</v>
      </c>
      <c r="E73">
        <v>11</v>
      </c>
      <c r="F73">
        <f t="shared" si="29"/>
        <v>21</v>
      </c>
      <c r="G73" s="33">
        <v>32</v>
      </c>
      <c r="H73" s="8">
        <f t="shared" si="38"/>
        <v>1.5185139398778875</v>
      </c>
      <c r="I73" s="9">
        <f t="shared" si="32"/>
        <v>0.52380952380952384</v>
      </c>
      <c r="J73" s="16"/>
      <c r="K73">
        <f t="shared" si="42"/>
        <v>32</v>
      </c>
      <c r="M73">
        <f t="shared" si="43"/>
        <v>1.505149978319906</v>
      </c>
      <c r="N73" s="9">
        <f t="shared" si="33"/>
        <v>3.125</v>
      </c>
      <c r="O73" s="9">
        <f t="shared" si="34"/>
        <v>9.0909090909090917</v>
      </c>
      <c r="P73" s="10">
        <f t="shared" si="35"/>
        <v>2.0227682797569439E-4</v>
      </c>
      <c r="Q73" s="10">
        <f t="shared" si="36"/>
        <v>6.4728584952222206E-3</v>
      </c>
      <c r="R73" s="9">
        <v>4943.72</v>
      </c>
      <c r="S73" s="8">
        <f t="shared" si="41"/>
        <v>3.6940538654184421</v>
      </c>
      <c r="T73" s="11">
        <v>1072</v>
      </c>
      <c r="U73" s="11">
        <v>145.24</v>
      </c>
      <c r="V73" s="9">
        <v>10.32</v>
      </c>
      <c r="W73" s="9">
        <f t="shared" si="37"/>
        <v>10.32</v>
      </c>
      <c r="X73">
        <v>1997</v>
      </c>
      <c r="Y73" s="14" t="s">
        <v>40</v>
      </c>
    </row>
    <row r="74" spans="1:25" x14ac:dyDescent="0.35">
      <c r="A74" s="7" t="s">
        <v>149</v>
      </c>
      <c r="B74" s="7" t="s">
        <v>141</v>
      </c>
      <c r="C74" t="s">
        <v>25</v>
      </c>
      <c r="D74">
        <v>0</v>
      </c>
      <c r="E74">
        <v>35</v>
      </c>
      <c r="F74">
        <f t="shared" si="29"/>
        <v>87</v>
      </c>
      <c r="G74" s="32">
        <v>122</v>
      </c>
      <c r="H74" s="8">
        <f t="shared" si="38"/>
        <v>2.0899051114393981</v>
      </c>
      <c r="I74" s="9">
        <f t="shared" si="32"/>
        <v>0.40229885057471265</v>
      </c>
      <c r="J74">
        <f t="shared" ref="J74:J76" si="44">G74</f>
        <v>122</v>
      </c>
      <c r="L74">
        <f t="shared" si="40"/>
        <v>2.0863598306747484</v>
      </c>
      <c r="N74" s="9">
        <f t="shared" si="33"/>
        <v>0</v>
      </c>
      <c r="O74" s="9">
        <f t="shared" si="34"/>
        <v>0</v>
      </c>
      <c r="P74" s="10">
        <f t="shared" si="35"/>
        <v>0</v>
      </c>
      <c r="Q74" s="10">
        <f t="shared" si="36"/>
        <v>1.9583167464975023E-4</v>
      </c>
      <c r="R74" s="9">
        <v>622984</v>
      </c>
      <c r="S74" s="8">
        <f t="shared" si="41"/>
        <v>5.7944768928855881</v>
      </c>
      <c r="V74" s="9">
        <v>4.3666669999999996</v>
      </c>
      <c r="W74" s="9">
        <f t="shared" si="37"/>
        <v>4.3666669999999996</v>
      </c>
      <c r="X74">
        <v>2022</v>
      </c>
      <c r="Y74" s="12" t="s">
        <v>36</v>
      </c>
    </row>
    <row r="75" spans="1:25" x14ac:dyDescent="0.35">
      <c r="A75" s="7" t="s">
        <v>150</v>
      </c>
      <c r="B75" s="7" t="s">
        <v>24</v>
      </c>
      <c r="C75" t="s">
        <v>25</v>
      </c>
      <c r="D75">
        <v>2</v>
      </c>
      <c r="E75">
        <v>23</v>
      </c>
      <c r="F75">
        <f t="shared" si="29"/>
        <v>37</v>
      </c>
      <c r="G75" s="32">
        <v>60</v>
      </c>
      <c r="H75" s="8">
        <f t="shared" si="38"/>
        <v>1.7853298350107671</v>
      </c>
      <c r="I75" s="9">
        <f t="shared" si="32"/>
        <v>0.6216216216216216</v>
      </c>
      <c r="J75">
        <f t="shared" si="44"/>
        <v>60</v>
      </c>
      <c r="L75">
        <f t="shared" si="40"/>
        <v>1.7781512503836436</v>
      </c>
      <c r="N75" s="9">
        <f t="shared" si="33"/>
        <v>3.3333333333333335</v>
      </c>
      <c r="O75" s="9">
        <f t="shared" si="34"/>
        <v>8.695652173913043</v>
      </c>
      <c r="P75" s="10">
        <f t="shared" si="35"/>
        <v>2.9304029304029304E-6</v>
      </c>
      <c r="Q75" s="10">
        <f t="shared" si="36"/>
        <v>8.7912087912087909E-5</v>
      </c>
      <c r="R75" s="9">
        <v>682500</v>
      </c>
      <c r="S75" s="8">
        <f t="shared" si="41"/>
        <v>5.834102655712794</v>
      </c>
      <c r="V75" s="9">
        <v>-27.45</v>
      </c>
      <c r="W75" s="9">
        <f t="shared" si="37"/>
        <v>27.45</v>
      </c>
      <c r="X75">
        <v>2010</v>
      </c>
      <c r="Y75" s="17" t="s">
        <v>151</v>
      </c>
    </row>
    <row r="76" spans="1:25" x14ac:dyDescent="0.35">
      <c r="A76" s="7" t="s">
        <v>152</v>
      </c>
      <c r="B76" s="7" t="s">
        <v>141</v>
      </c>
      <c r="C76" t="s">
        <v>25</v>
      </c>
      <c r="D76">
        <v>1</v>
      </c>
      <c r="E76">
        <v>11</v>
      </c>
      <c r="F76">
        <f t="shared" si="29"/>
        <v>40</v>
      </c>
      <c r="G76" s="32">
        <v>51</v>
      </c>
      <c r="H76" s="8">
        <f t="shared" si="38"/>
        <v>1.7160033436347992</v>
      </c>
      <c r="I76" s="9">
        <f t="shared" si="32"/>
        <v>0.27500000000000002</v>
      </c>
      <c r="J76">
        <f t="shared" si="44"/>
        <v>51</v>
      </c>
      <c r="L76">
        <f t="shared" si="40"/>
        <v>1.7075701760979363</v>
      </c>
      <c r="N76" s="9">
        <f t="shared" si="33"/>
        <v>1.9607843137254901</v>
      </c>
      <c r="O76" s="9">
        <f t="shared" si="34"/>
        <v>9.0909090909090917</v>
      </c>
      <c r="P76" s="10">
        <f t="shared" si="35"/>
        <v>7.6923076923076925E-7</v>
      </c>
      <c r="Q76" s="10">
        <f t="shared" si="36"/>
        <v>3.9230769230769233E-5</v>
      </c>
      <c r="R76" s="9">
        <v>1300000</v>
      </c>
      <c r="S76" s="8">
        <f t="shared" si="41"/>
        <v>6.1139433523068369</v>
      </c>
      <c r="V76" s="9">
        <v>12.105278</v>
      </c>
      <c r="W76" s="9">
        <f t="shared" si="37"/>
        <v>12.105278</v>
      </c>
      <c r="X76">
        <v>2022</v>
      </c>
      <c r="Y76" s="12" t="s">
        <v>36</v>
      </c>
    </row>
    <row r="77" spans="1:25" x14ac:dyDescent="0.35">
      <c r="A77" s="7" t="s">
        <v>153</v>
      </c>
      <c r="B77" s="7" t="s">
        <v>55</v>
      </c>
      <c r="C77" t="s">
        <v>35</v>
      </c>
      <c r="D77">
        <v>1</v>
      </c>
      <c r="E77">
        <v>2</v>
      </c>
      <c r="F77">
        <f t="shared" si="29"/>
        <v>8</v>
      </c>
      <c r="G77" s="33">
        <v>10</v>
      </c>
      <c r="H77" s="8">
        <f t="shared" si="38"/>
        <v>1.0413926851582251</v>
      </c>
      <c r="I77" s="9">
        <f t="shared" si="32"/>
        <v>0.25</v>
      </c>
      <c r="J77" s="16"/>
      <c r="K77">
        <f t="shared" ref="K77:K80" si="45">G77</f>
        <v>10</v>
      </c>
      <c r="M77">
        <f t="shared" si="43"/>
        <v>1</v>
      </c>
      <c r="N77" s="9">
        <f t="shared" si="33"/>
        <v>10</v>
      </c>
      <c r="O77" s="9">
        <f t="shared" si="34"/>
        <v>50</v>
      </c>
      <c r="P77" s="10">
        <f t="shared" si="35"/>
        <v>1.6666666666666666E-2</v>
      </c>
      <c r="Q77" s="10">
        <f t="shared" si="36"/>
        <v>0.16666666666666666</v>
      </c>
      <c r="R77" s="9">
        <v>60</v>
      </c>
      <c r="S77" s="8">
        <f t="shared" si="41"/>
        <v>1.7781512503836436</v>
      </c>
      <c r="T77" s="11">
        <v>2</v>
      </c>
      <c r="U77" s="11">
        <v>1600</v>
      </c>
      <c r="V77" s="9">
        <v>-6</v>
      </c>
      <c r="W77" s="9">
        <f t="shared" si="37"/>
        <v>6</v>
      </c>
      <c r="X77">
        <v>2022</v>
      </c>
      <c r="Y77" s="17" t="s">
        <v>154</v>
      </c>
    </row>
    <row r="78" spans="1:25" x14ac:dyDescent="0.35">
      <c r="A78" s="7" t="s">
        <v>155</v>
      </c>
      <c r="B78" s="7" t="s">
        <v>39</v>
      </c>
      <c r="C78" t="s">
        <v>35</v>
      </c>
      <c r="D78">
        <v>1</v>
      </c>
      <c r="E78">
        <v>8</v>
      </c>
      <c r="F78">
        <f t="shared" si="29"/>
        <v>17</v>
      </c>
      <c r="G78" s="33">
        <v>25</v>
      </c>
      <c r="H78" s="8">
        <f t="shared" si="38"/>
        <v>1.414973347970818</v>
      </c>
      <c r="I78" s="9">
        <f t="shared" si="32"/>
        <v>0.47058823529411764</v>
      </c>
      <c r="J78" s="16"/>
      <c r="K78">
        <f t="shared" si="45"/>
        <v>25</v>
      </c>
      <c r="M78">
        <f t="shared" si="43"/>
        <v>1.3979400086720377</v>
      </c>
      <c r="N78" s="9">
        <f t="shared" si="33"/>
        <v>4</v>
      </c>
      <c r="O78" s="9">
        <f t="shared" si="34"/>
        <v>12.5</v>
      </c>
      <c r="P78" s="10">
        <f t="shared" si="35"/>
        <v>6.6666666666666666E-2</v>
      </c>
      <c r="Q78" s="10">
        <f t="shared" si="36"/>
        <v>1.6666666666666667</v>
      </c>
      <c r="R78" s="9">
        <v>15</v>
      </c>
      <c r="S78" s="8">
        <f t="shared" si="41"/>
        <v>1.1760912590556813</v>
      </c>
      <c r="T78" s="11">
        <v>200</v>
      </c>
      <c r="U78" s="11">
        <v>15</v>
      </c>
      <c r="V78" s="9">
        <v>15.954110999999999</v>
      </c>
      <c r="W78" s="9">
        <f t="shared" si="37"/>
        <v>15.954110999999999</v>
      </c>
      <c r="X78">
        <v>2016</v>
      </c>
      <c r="Y78" s="14" t="s">
        <v>156</v>
      </c>
    </row>
    <row r="79" spans="1:25" x14ac:dyDescent="0.35">
      <c r="A79" s="7" t="s">
        <v>157</v>
      </c>
      <c r="B79" s="7" t="s">
        <v>34</v>
      </c>
      <c r="C79" t="s">
        <v>35</v>
      </c>
      <c r="D79">
        <v>2</v>
      </c>
      <c r="E79">
        <v>10</v>
      </c>
      <c r="F79">
        <f t="shared" si="29"/>
        <v>3</v>
      </c>
      <c r="G79" s="33">
        <v>13</v>
      </c>
      <c r="H79" s="8">
        <f t="shared" si="38"/>
        <v>1.146128035678238</v>
      </c>
      <c r="I79" s="9">
        <f t="shared" si="32"/>
        <v>3.3333333333333335</v>
      </c>
      <c r="J79" s="16"/>
      <c r="K79">
        <f t="shared" si="45"/>
        <v>13</v>
      </c>
      <c r="M79">
        <f t="shared" si="43"/>
        <v>1.1139433523068367</v>
      </c>
      <c r="N79" s="9">
        <f t="shared" si="33"/>
        <v>15.384615384615385</v>
      </c>
      <c r="O79" s="9">
        <f t="shared" si="34"/>
        <v>20</v>
      </c>
      <c r="P79" s="10">
        <f t="shared" si="35"/>
        <v>1.0309278350515464E-2</v>
      </c>
      <c r="Q79" s="10">
        <f t="shared" si="36"/>
        <v>6.7010309278350513E-2</v>
      </c>
      <c r="R79" s="9">
        <v>194</v>
      </c>
      <c r="S79" s="8">
        <f t="shared" si="41"/>
        <v>2.287801729930226</v>
      </c>
      <c r="T79" s="11">
        <v>143</v>
      </c>
      <c r="U79" s="11">
        <v>240</v>
      </c>
      <c r="V79" s="9">
        <v>49.43</v>
      </c>
      <c r="W79" s="9">
        <f t="shared" si="37"/>
        <v>49.43</v>
      </c>
      <c r="X79">
        <v>1996</v>
      </c>
      <c r="Y79" s="14" t="s">
        <v>158</v>
      </c>
    </row>
    <row r="80" spans="1:25" x14ac:dyDescent="0.35">
      <c r="A80" s="7" t="s">
        <v>159</v>
      </c>
      <c r="B80" s="7" t="s">
        <v>44</v>
      </c>
      <c r="C80" t="s">
        <v>35</v>
      </c>
      <c r="D80">
        <v>0</v>
      </c>
      <c r="E80">
        <v>2</v>
      </c>
      <c r="F80">
        <f t="shared" si="29"/>
        <v>1</v>
      </c>
      <c r="G80" s="33">
        <v>3</v>
      </c>
      <c r="H80" s="8">
        <f t="shared" si="38"/>
        <v>0.6020599913279624</v>
      </c>
      <c r="I80" s="9">
        <f t="shared" si="32"/>
        <v>2</v>
      </c>
      <c r="J80" s="16"/>
      <c r="K80">
        <f t="shared" si="45"/>
        <v>3</v>
      </c>
      <c r="M80">
        <f t="shared" si="43"/>
        <v>0.47712125471966244</v>
      </c>
      <c r="N80" s="9">
        <f t="shared" si="33"/>
        <v>0</v>
      </c>
      <c r="O80" s="9">
        <f t="shared" si="34"/>
        <v>0</v>
      </c>
      <c r="P80" s="10">
        <f t="shared" si="35"/>
        <v>0</v>
      </c>
      <c r="Q80" s="10">
        <f t="shared" si="36"/>
        <v>3.7789086511815389E-3</v>
      </c>
      <c r="R80" s="9">
        <v>793.88</v>
      </c>
      <c r="S80" s="8">
        <f t="shared" si="41"/>
        <v>2.899754861021036</v>
      </c>
      <c r="T80" s="11">
        <v>299</v>
      </c>
      <c r="U80" s="11">
        <v>800</v>
      </c>
      <c r="V80" s="9">
        <v>-44</v>
      </c>
      <c r="W80" s="9">
        <f t="shared" si="37"/>
        <v>44</v>
      </c>
      <c r="X80">
        <v>2010</v>
      </c>
      <c r="Y80" s="14" t="s">
        <v>160</v>
      </c>
    </row>
    <row r="81" spans="1:25" x14ac:dyDescent="0.35">
      <c r="A81" s="7" t="s">
        <v>161</v>
      </c>
      <c r="B81" s="7" t="s">
        <v>24</v>
      </c>
      <c r="C81" t="s">
        <v>25</v>
      </c>
      <c r="D81">
        <v>2</v>
      </c>
      <c r="E81">
        <v>10</v>
      </c>
      <c r="F81">
        <f t="shared" si="29"/>
        <v>40</v>
      </c>
      <c r="G81" s="32">
        <v>50</v>
      </c>
      <c r="H81" s="8">
        <f t="shared" si="38"/>
        <v>1.7075701760979363</v>
      </c>
      <c r="I81" s="9">
        <f t="shared" si="32"/>
        <v>0.25</v>
      </c>
      <c r="J81">
        <f>G81</f>
        <v>50</v>
      </c>
      <c r="L81">
        <f t="shared" si="40"/>
        <v>1.6989700043360187</v>
      </c>
      <c r="N81" s="9">
        <f t="shared" si="33"/>
        <v>4</v>
      </c>
      <c r="O81" s="9">
        <f t="shared" si="34"/>
        <v>20</v>
      </c>
      <c r="P81" s="10">
        <f t="shared" si="35"/>
        <v>2.6451443613986677E-6</v>
      </c>
      <c r="Q81" s="10">
        <f t="shared" si="36"/>
        <v>6.6128609034966693E-5</v>
      </c>
      <c r="R81" s="9">
        <v>756102.4</v>
      </c>
      <c r="S81" s="8">
        <f t="shared" si="41"/>
        <v>5.8785806165903267</v>
      </c>
      <c r="V81" s="9">
        <v>-33.43</v>
      </c>
      <c r="W81" s="9">
        <f t="shared" si="37"/>
        <v>33.43</v>
      </c>
      <c r="X81">
        <v>2022</v>
      </c>
      <c r="Y81" s="12" t="s">
        <v>36</v>
      </c>
    </row>
    <row r="82" spans="1:25" x14ac:dyDescent="0.35">
      <c r="A82" s="7" t="s">
        <v>162</v>
      </c>
      <c r="B82" s="7" t="s">
        <v>135</v>
      </c>
      <c r="C82" t="s">
        <v>35</v>
      </c>
      <c r="D82">
        <v>0</v>
      </c>
      <c r="E82">
        <v>0</v>
      </c>
      <c r="F82">
        <f t="shared" si="29"/>
        <v>2</v>
      </c>
      <c r="G82" s="32">
        <v>2</v>
      </c>
      <c r="H82" s="8">
        <f t="shared" si="38"/>
        <v>0.47712125471966244</v>
      </c>
      <c r="I82" s="9">
        <f t="shared" si="32"/>
        <v>0</v>
      </c>
      <c r="K82">
        <f t="shared" ref="K82:K86" si="46">G82</f>
        <v>2</v>
      </c>
      <c r="M82">
        <f t="shared" si="43"/>
        <v>0.3010299956639812</v>
      </c>
      <c r="N82" s="9">
        <f t="shared" si="33"/>
        <v>0</v>
      </c>
      <c r="O82" s="9" t="e">
        <f t="shared" si="34"/>
        <v>#DIV/0!</v>
      </c>
      <c r="P82" s="10">
        <f t="shared" si="35"/>
        <v>0</v>
      </c>
      <c r="Q82" s="10">
        <f t="shared" si="36"/>
        <v>4.8899755501222497E-2</v>
      </c>
      <c r="R82" s="9">
        <v>40.9</v>
      </c>
      <c r="S82" s="8">
        <f t="shared" si="41"/>
        <v>1.6117233080073419</v>
      </c>
      <c r="T82" s="11">
        <v>266</v>
      </c>
      <c r="U82" s="11">
        <v>155</v>
      </c>
      <c r="V82" s="9">
        <v>29.259699999999999</v>
      </c>
      <c r="W82" s="9">
        <f t="shared" si="37"/>
        <v>29.259699999999999</v>
      </c>
      <c r="X82">
        <v>2016</v>
      </c>
      <c r="Y82" s="14" t="s">
        <v>163</v>
      </c>
    </row>
    <row r="83" spans="1:25" x14ac:dyDescent="0.35">
      <c r="A83" s="7" t="s">
        <v>164</v>
      </c>
      <c r="B83" s="7" t="s">
        <v>55</v>
      </c>
      <c r="C83" t="s">
        <v>35</v>
      </c>
      <c r="D83">
        <v>0</v>
      </c>
      <c r="E83">
        <v>0</v>
      </c>
      <c r="F83">
        <f t="shared" si="29"/>
        <v>3</v>
      </c>
      <c r="G83" s="33">
        <v>3</v>
      </c>
      <c r="H83" s="8">
        <f t="shared" si="38"/>
        <v>0.6020599913279624</v>
      </c>
      <c r="I83" s="9">
        <f t="shared" si="32"/>
        <v>0</v>
      </c>
      <c r="J83" s="16"/>
      <c r="K83">
        <f t="shared" si="46"/>
        <v>3</v>
      </c>
      <c r="M83">
        <f t="shared" si="43"/>
        <v>0.47712125471966244</v>
      </c>
      <c r="N83" s="9">
        <f t="shared" si="33"/>
        <v>0</v>
      </c>
      <c r="O83" s="9" t="e">
        <f t="shared" si="34"/>
        <v>#DIV/0!</v>
      </c>
      <c r="P83" s="10">
        <f t="shared" si="35"/>
        <v>0</v>
      </c>
      <c r="Q83" s="10">
        <f t="shared" si="36"/>
        <v>2.2222222222222223E-2</v>
      </c>
      <c r="R83" s="9">
        <v>135</v>
      </c>
      <c r="S83" s="8">
        <f t="shared" si="41"/>
        <v>2.1303337684950061</v>
      </c>
      <c r="T83" s="11">
        <v>361</v>
      </c>
      <c r="U83" s="11">
        <v>350</v>
      </c>
      <c r="V83" s="9">
        <v>-10.421666999999999</v>
      </c>
      <c r="W83" s="9">
        <f t="shared" si="37"/>
        <v>10.421666999999999</v>
      </c>
      <c r="X83">
        <v>2019</v>
      </c>
      <c r="Y83" s="17" t="s">
        <v>165</v>
      </c>
    </row>
    <row r="84" spans="1:25" x14ac:dyDescent="0.35">
      <c r="A84" s="7" t="s">
        <v>166</v>
      </c>
      <c r="B84" s="7" t="s">
        <v>167</v>
      </c>
      <c r="C84" t="s">
        <v>35</v>
      </c>
      <c r="D84">
        <v>1</v>
      </c>
      <c r="E84">
        <v>2</v>
      </c>
      <c r="F84">
        <f t="shared" si="29"/>
        <v>7</v>
      </c>
      <c r="G84" s="33">
        <v>9</v>
      </c>
      <c r="H84" s="8">
        <f t="shared" si="38"/>
        <v>1</v>
      </c>
      <c r="I84" s="9">
        <f t="shared" si="32"/>
        <v>0.2857142857142857</v>
      </c>
      <c r="J84" s="16"/>
      <c r="K84">
        <f t="shared" si="46"/>
        <v>9</v>
      </c>
      <c r="M84">
        <f t="shared" si="43"/>
        <v>0.95424250943932487</v>
      </c>
      <c r="N84" s="9">
        <f t="shared" si="33"/>
        <v>11.111111111111111</v>
      </c>
      <c r="O84" s="9">
        <f t="shared" si="34"/>
        <v>50</v>
      </c>
      <c r="P84" s="10">
        <f t="shared" si="35"/>
        <v>8.23045267489712E-3</v>
      </c>
      <c r="Q84" s="10">
        <f t="shared" si="36"/>
        <v>7.407407407407407E-2</v>
      </c>
      <c r="R84" s="9">
        <v>121.5</v>
      </c>
      <c r="S84" s="8">
        <f t="shared" si="41"/>
        <v>2.0845762779343309</v>
      </c>
      <c r="T84" s="11">
        <v>177</v>
      </c>
      <c r="U84" s="11">
        <v>1800</v>
      </c>
      <c r="V84" s="9">
        <v>7.4166670000000003</v>
      </c>
      <c r="W84" s="9">
        <f t="shared" si="37"/>
        <v>7.4166670000000003</v>
      </c>
      <c r="X84">
        <v>2004</v>
      </c>
      <c r="Y84" s="14" t="s">
        <v>168</v>
      </c>
    </row>
    <row r="85" spans="1:25" x14ac:dyDescent="0.35">
      <c r="A85" s="7" t="s">
        <v>169</v>
      </c>
      <c r="B85" s="7" t="s">
        <v>34</v>
      </c>
      <c r="C85" t="s">
        <v>35</v>
      </c>
      <c r="D85">
        <v>0</v>
      </c>
      <c r="E85">
        <v>0</v>
      </c>
      <c r="F85">
        <f t="shared" si="29"/>
        <v>2</v>
      </c>
      <c r="G85" s="32">
        <v>2</v>
      </c>
      <c r="H85" s="8">
        <f t="shared" si="38"/>
        <v>0.47712125471966244</v>
      </c>
      <c r="I85" s="9">
        <f t="shared" si="32"/>
        <v>0</v>
      </c>
      <c r="K85">
        <f t="shared" si="46"/>
        <v>2</v>
      </c>
      <c r="M85">
        <f t="shared" si="43"/>
        <v>0.3010299956639812</v>
      </c>
      <c r="N85" s="9">
        <f t="shared" si="33"/>
        <v>0</v>
      </c>
      <c r="O85" s="9" t="e">
        <f t="shared" si="34"/>
        <v>#DIV/0!</v>
      </c>
      <c r="P85" s="10">
        <f t="shared" si="35"/>
        <v>0</v>
      </c>
      <c r="Q85" s="10">
        <f t="shared" si="36"/>
        <v>0.44843049327354262</v>
      </c>
      <c r="R85" s="9">
        <v>4.46</v>
      </c>
      <c r="S85" s="8">
        <f t="shared" si="41"/>
        <v>0.64933485871214192</v>
      </c>
      <c r="T85" s="11">
        <v>197</v>
      </c>
      <c r="U85" s="11">
        <v>2.6</v>
      </c>
      <c r="V85" s="9">
        <v>42.23</v>
      </c>
      <c r="W85" s="9">
        <f t="shared" si="37"/>
        <v>42.23</v>
      </c>
      <c r="X85">
        <v>2025</v>
      </c>
      <c r="Y85" s="14" t="s">
        <v>170</v>
      </c>
    </row>
    <row r="86" spans="1:25" x14ac:dyDescent="0.35">
      <c r="A86" s="7" t="s">
        <v>171</v>
      </c>
      <c r="B86" s="7" t="s">
        <v>55</v>
      </c>
      <c r="C86" t="s">
        <v>35</v>
      </c>
      <c r="D86">
        <v>0</v>
      </c>
      <c r="E86">
        <v>3</v>
      </c>
      <c r="F86">
        <f t="shared" si="29"/>
        <v>4</v>
      </c>
      <c r="G86" s="33">
        <v>7</v>
      </c>
      <c r="H86" s="8">
        <f t="shared" si="38"/>
        <v>0.90308998699194354</v>
      </c>
      <c r="I86" s="9">
        <f t="shared" si="32"/>
        <v>0.75</v>
      </c>
      <c r="J86" s="16"/>
      <c r="K86">
        <f t="shared" si="46"/>
        <v>7</v>
      </c>
      <c r="M86">
        <f t="shared" si="43"/>
        <v>0.84509804001425681</v>
      </c>
      <c r="N86" s="9">
        <f t="shared" si="33"/>
        <v>0</v>
      </c>
      <c r="O86" s="9">
        <f t="shared" si="34"/>
        <v>0</v>
      </c>
      <c r="P86" s="10">
        <f t="shared" si="35"/>
        <v>0</v>
      </c>
      <c r="Q86" s="10">
        <f t="shared" si="36"/>
        <v>0.5</v>
      </c>
      <c r="R86" s="9">
        <v>14</v>
      </c>
      <c r="S86" s="8">
        <f t="shared" si="41"/>
        <v>1.146128035678238</v>
      </c>
      <c r="T86" s="11">
        <v>5</v>
      </c>
      <c r="U86" s="11">
        <v>1094</v>
      </c>
      <c r="V86" s="9">
        <v>-12.186944</v>
      </c>
      <c r="W86" s="9">
        <f t="shared" si="37"/>
        <v>12.186944</v>
      </c>
      <c r="X86">
        <v>2013</v>
      </c>
      <c r="Y86" s="14" t="s">
        <v>172</v>
      </c>
    </row>
    <row r="87" spans="1:25" x14ac:dyDescent="0.35">
      <c r="A87" s="7" t="s">
        <v>173</v>
      </c>
      <c r="B87" s="7" t="s">
        <v>24</v>
      </c>
      <c r="C87" t="s">
        <v>25</v>
      </c>
      <c r="D87">
        <v>10</v>
      </c>
      <c r="E87">
        <v>321</v>
      </c>
      <c r="F87">
        <v>222</v>
      </c>
      <c r="G87" s="32">
        <v>543</v>
      </c>
      <c r="H87" s="8">
        <f t="shared" si="38"/>
        <v>2.7355988996981799</v>
      </c>
      <c r="I87" s="9">
        <f t="shared" si="32"/>
        <v>1.4459459459459461</v>
      </c>
      <c r="J87">
        <f t="shared" ref="J87:J90" si="47">G87</f>
        <v>543</v>
      </c>
      <c r="L87">
        <f t="shared" si="40"/>
        <v>2.7347998295888472</v>
      </c>
      <c r="N87" s="9">
        <f t="shared" si="33"/>
        <v>1.8416206261510131</v>
      </c>
      <c r="O87" s="9">
        <f t="shared" si="34"/>
        <v>3.1152647975077881</v>
      </c>
      <c r="P87" s="10">
        <f t="shared" si="35"/>
        <v>8.7585001243707024E-6</v>
      </c>
      <c r="Q87" s="10">
        <f t="shared" si="36"/>
        <v>4.755865567533291E-4</v>
      </c>
      <c r="R87" s="9">
        <v>1141748</v>
      </c>
      <c r="S87" s="8">
        <f t="shared" si="41"/>
        <v>6.0575702595260497</v>
      </c>
      <c r="V87" s="9">
        <v>4.5833329999999997</v>
      </c>
      <c r="W87" s="9">
        <f t="shared" si="37"/>
        <v>4.5833329999999997</v>
      </c>
      <c r="X87">
        <v>2024</v>
      </c>
      <c r="Y87" s="12" t="s">
        <v>174</v>
      </c>
    </row>
    <row r="88" spans="1:25" x14ac:dyDescent="0.35">
      <c r="A88" s="7" t="s">
        <v>175</v>
      </c>
      <c r="B88" s="7" t="s">
        <v>31</v>
      </c>
      <c r="C88" t="s">
        <v>25</v>
      </c>
      <c r="D88">
        <v>9</v>
      </c>
      <c r="E88">
        <v>47</v>
      </c>
      <c r="F88">
        <f t="shared" ref="F88:F125" si="48">G88-E88</f>
        <v>71</v>
      </c>
      <c r="G88" s="32">
        <v>118</v>
      </c>
      <c r="H88" s="8">
        <f t="shared" si="38"/>
        <v>2.0755469613925306</v>
      </c>
      <c r="I88" s="9">
        <f t="shared" si="32"/>
        <v>0.6619718309859155</v>
      </c>
      <c r="J88">
        <f t="shared" si="47"/>
        <v>118</v>
      </c>
      <c r="L88">
        <f t="shared" si="40"/>
        <v>2.0718820073061255</v>
      </c>
      <c r="N88" s="9">
        <f t="shared" si="33"/>
        <v>7.6271186440677967</v>
      </c>
      <c r="O88" s="9">
        <f t="shared" si="34"/>
        <v>19.148936170212767</v>
      </c>
      <c r="P88" s="10">
        <f t="shared" si="35"/>
        <v>3.3353468946067441E-5</v>
      </c>
      <c r="Q88" s="10">
        <f t="shared" si="36"/>
        <v>4.3730103729288424E-4</v>
      </c>
      <c r="R88" s="9">
        <v>269837</v>
      </c>
      <c r="S88" s="8">
        <f t="shared" si="41"/>
        <v>5.4311014997988138</v>
      </c>
      <c r="V88" s="9">
        <v>39.739199999999997</v>
      </c>
      <c r="W88" s="9">
        <f t="shared" si="37"/>
        <v>39.739199999999997</v>
      </c>
      <c r="X88">
        <v>2025</v>
      </c>
      <c r="Y88" s="15" t="s">
        <v>32</v>
      </c>
    </row>
    <row r="89" spans="1:25" x14ac:dyDescent="0.35">
      <c r="A89" s="7" t="s">
        <v>176</v>
      </c>
      <c r="B89" s="7" t="s">
        <v>141</v>
      </c>
      <c r="C89" t="s">
        <v>25</v>
      </c>
      <c r="D89">
        <v>1</v>
      </c>
      <c r="E89">
        <v>152</v>
      </c>
      <c r="F89">
        <f t="shared" si="48"/>
        <v>256</v>
      </c>
      <c r="G89" s="32">
        <v>408</v>
      </c>
      <c r="H89" s="8">
        <f t="shared" si="38"/>
        <v>2.6117233080073419</v>
      </c>
      <c r="I89" s="9">
        <f t="shared" si="32"/>
        <v>0.59375</v>
      </c>
      <c r="J89">
        <f t="shared" si="47"/>
        <v>408</v>
      </c>
      <c r="L89">
        <f t="shared" si="40"/>
        <v>2.61066016308988</v>
      </c>
      <c r="N89" s="9">
        <f t="shared" si="33"/>
        <v>0.24509803921568626</v>
      </c>
      <c r="O89" s="9">
        <f t="shared" si="34"/>
        <v>0.6578947368421052</v>
      </c>
      <c r="P89" s="10">
        <f t="shared" si="35"/>
        <v>4.2636486855810651E-7</v>
      </c>
      <c r="Q89" s="10">
        <f t="shared" si="36"/>
        <v>1.7395686637170746E-4</v>
      </c>
      <c r="R89" s="9">
        <v>2345409</v>
      </c>
      <c r="S89" s="8">
        <f t="shared" si="41"/>
        <v>6.3702185873302755</v>
      </c>
      <c r="V89" s="9">
        <v>-5.8547219999999998</v>
      </c>
      <c r="W89" s="9">
        <f t="shared" si="37"/>
        <v>5.8547219999999998</v>
      </c>
      <c r="X89">
        <v>2022</v>
      </c>
      <c r="Y89" s="12" t="s">
        <v>36</v>
      </c>
    </row>
    <row r="90" spans="1:25" x14ac:dyDescent="0.35">
      <c r="A90" s="7" t="s">
        <v>177</v>
      </c>
      <c r="B90" s="7" t="s">
        <v>31</v>
      </c>
      <c r="C90" t="s">
        <v>25</v>
      </c>
      <c r="D90">
        <v>6</v>
      </c>
      <c r="E90">
        <v>50</v>
      </c>
      <c r="F90">
        <f t="shared" si="48"/>
        <v>101</v>
      </c>
      <c r="G90" s="32">
        <v>151</v>
      </c>
      <c r="H90" s="8">
        <f t="shared" si="38"/>
        <v>2.1818435879447726</v>
      </c>
      <c r="I90" s="9">
        <f t="shared" si="32"/>
        <v>0.49504950495049505</v>
      </c>
      <c r="J90">
        <f t="shared" si="47"/>
        <v>151</v>
      </c>
      <c r="L90">
        <f t="shared" si="40"/>
        <v>2.1789769472931693</v>
      </c>
      <c r="N90" s="9">
        <f t="shared" si="33"/>
        <v>3.9735099337748347</v>
      </c>
      <c r="O90" s="9">
        <f t="shared" si="34"/>
        <v>12</v>
      </c>
      <c r="P90" s="10">
        <f t="shared" si="35"/>
        <v>4.1794371691278906E-4</v>
      </c>
      <c r="Q90" s="10">
        <f t="shared" si="36"/>
        <v>1.0518250208971859E-2</v>
      </c>
      <c r="R90" s="9">
        <v>14356</v>
      </c>
      <c r="S90" s="8">
        <f t="shared" si="41"/>
        <v>4.1570334496612018</v>
      </c>
      <c r="V90" s="9">
        <v>41.762500000000003</v>
      </c>
      <c r="W90" s="9">
        <f t="shared" si="37"/>
        <v>41.762500000000003</v>
      </c>
      <c r="X90">
        <v>2025</v>
      </c>
      <c r="Y90" s="15" t="s">
        <v>32</v>
      </c>
    </row>
    <row r="91" spans="1:25" x14ac:dyDescent="0.35">
      <c r="A91" s="7" t="s">
        <v>178</v>
      </c>
      <c r="B91" s="7" t="s">
        <v>179</v>
      </c>
      <c r="C91" t="s">
        <v>35</v>
      </c>
      <c r="D91">
        <v>1</v>
      </c>
      <c r="E91">
        <v>2</v>
      </c>
      <c r="F91">
        <f t="shared" si="48"/>
        <v>7</v>
      </c>
      <c r="G91" s="33">
        <v>9</v>
      </c>
      <c r="H91" s="8">
        <f t="shared" si="38"/>
        <v>1</v>
      </c>
      <c r="I91" s="9">
        <f t="shared" si="32"/>
        <v>0.2857142857142857</v>
      </c>
      <c r="J91" s="16"/>
      <c r="K91">
        <f t="shared" ref="K91:K94" si="49">G91</f>
        <v>9</v>
      </c>
      <c r="M91">
        <f t="shared" si="43"/>
        <v>0.95424250943932487</v>
      </c>
      <c r="N91" s="9">
        <f t="shared" si="33"/>
        <v>11.111111111111111</v>
      </c>
      <c r="O91" s="9">
        <f t="shared" si="34"/>
        <v>50</v>
      </c>
      <c r="P91" s="10">
        <f t="shared" si="35"/>
        <v>4.2247570764681035E-3</v>
      </c>
      <c r="Q91" s="10">
        <f t="shared" si="36"/>
        <v>3.8022813688212927E-2</v>
      </c>
      <c r="R91" s="9">
        <v>236.7</v>
      </c>
      <c r="S91" s="8">
        <f t="shared" si="41"/>
        <v>2.3741982579290828</v>
      </c>
      <c r="T91" s="11">
        <v>652</v>
      </c>
      <c r="U91" s="11">
        <v>2300</v>
      </c>
      <c r="V91" s="9">
        <v>-21.2</v>
      </c>
      <c r="W91" s="9">
        <f t="shared" si="37"/>
        <v>21.2</v>
      </c>
      <c r="X91">
        <v>2010</v>
      </c>
      <c r="Y91" s="14" t="s">
        <v>180</v>
      </c>
    </row>
    <row r="92" spans="1:25" x14ac:dyDescent="0.35">
      <c r="A92" s="7" t="s">
        <v>181</v>
      </c>
      <c r="B92" s="7" t="s">
        <v>34</v>
      </c>
      <c r="C92" t="s">
        <v>35</v>
      </c>
      <c r="D92">
        <v>1</v>
      </c>
      <c r="E92">
        <v>17</v>
      </c>
      <c r="F92">
        <f t="shared" si="48"/>
        <v>22</v>
      </c>
      <c r="G92" s="33">
        <v>39</v>
      </c>
      <c r="H92" s="8">
        <f t="shared" si="38"/>
        <v>1.6020599913279623</v>
      </c>
      <c r="I92" s="9">
        <f t="shared" si="32"/>
        <v>0.77272727272727271</v>
      </c>
      <c r="J92" s="16"/>
      <c r="K92">
        <f t="shared" si="49"/>
        <v>39</v>
      </c>
      <c r="M92">
        <f t="shared" si="43"/>
        <v>1.5910646070264991</v>
      </c>
      <c r="N92" s="9">
        <f t="shared" si="33"/>
        <v>2.5641025641025639</v>
      </c>
      <c r="O92" s="9">
        <f t="shared" si="34"/>
        <v>5.8823529411764701</v>
      </c>
      <c r="P92" s="10">
        <f t="shared" si="35"/>
        <v>1.6369291209690621E-3</v>
      </c>
      <c r="Q92" s="10">
        <f t="shared" si="36"/>
        <v>6.3840235717793417E-2</v>
      </c>
      <c r="R92" s="9">
        <v>610.9</v>
      </c>
      <c r="S92" s="8">
        <f t="shared" si="41"/>
        <v>2.7859701251320095</v>
      </c>
      <c r="T92" s="11">
        <v>906</v>
      </c>
      <c r="U92" s="11">
        <v>3</v>
      </c>
      <c r="V92" s="9">
        <v>39.6</v>
      </c>
      <c r="W92" s="9">
        <f t="shared" si="37"/>
        <v>39.6</v>
      </c>
      <c r="X92">
        <v>2018</v>
      </c>
      <c r="Y92" s="14" t="s">
        <v>182</v>
      </c>
    </row>
    <row r="93" spans="1:25" x14ac:dyDescent="0.35">
      <c r="A93" s="7" t="s">
        <v>183</v>
      </c>
      <c r="B93" s="7" t="s">
        <v>34</v>
      </c>
      <c r="C93" t="s">
        <v>35</v>
      </c>
      <c r="D93">
        <v>2</v>
      </c>
      <c r="E93">
        <v>19</v>
      </c>
      <c r="F93">
        <f t="shared" si="48"/>
        <v>25</v>
      </c>
      <c r="G93" s="33">
        <v>44</v>
      </c>
      <c r="H93" s="8">
        <f t="shared" si="38"/>
        <v>1.6532125137753437</v>
      </c>
      <c r="I93" s="9">
        <f t="shared" si="32"/>
        <v>0.76</v>
      </c>
      <c r="J93" s="16"/>
      <c r="K93">
        <f t="shared" si="49"/>
        <v>44</v>
      </c>
      <c r="M93">
        <f t="shared" si="43"/>
        <v>1.6434526764861874</v>
      </c>
      <c r="N93" s="9">
        <f t="shared" si="33"/>
        <v>4.5454545454545459</v>
      </c>
      <c r="O93" s="9">
        <f t="shared" si="34"/>
        <v>10.526315789473683</v>
      </c>
      <c r="P93" s="10">
        <f t="shared" si="35"/>
        <v>2.2930520522815867E-4</v>
      </c>
      <c r="Q93" s="10">
        <f t="shared" si="36"/>
        <v>5.0447145150194911E-3</v>
      </c>
      <c r="R93" s="9">
        <v>8722</v>
      </c>
      <c r="S93" s="8">
        <f t="shared" si="41"/>
        <v>3.9406160823374075</v>
      </c>
      <c r="T93" s="11">
        <v>2706</v>
      </c>
      <c r="U93" s="11">
        <v>90</v>
      </c>
      <c r="V93" s="9">
        <v>41.926699999999997</v>
      </c>
      <c r="W93" s="9">
        <f t="shared" si="37"/>
        <v>41.926699999999997</v>
      </c>
      <c r="X93">
        <v>2009</v>
      </c>
      <c r="Y93" s="14" t="s">
        <v>184</v>
      </c>
    </row>
    <row r="94" spans="1:25" x14ac:dyDescent="0.35">
      <c r="A94" s="7" t="s">
        <v>185</v>
      </c>
      <c r="B94" s="7" t="s">
        <v>135</v>
      </c>
      <c r="C94" t="s">
        <v>35</v>
      </c>
      <c r="D94">
        <v>2</v>
      </c>
      <c r="E94">
        <v>2</v>
      </c>
      <c r="F94">
        <f t="shared" si="48"/>
        <v>2</v>
      </c>
      <c r="G94" s="32">
        <v>4</v>
      </c>
      <c r="H94" s="8">
        <f t="shared" si="38"/>
        <v>0.69897000433601886</v>
      </c>
      <c r="I94" s="9">
        <f t="shared" si="32"/>
        <v>1</v>
      </c>
      <c r="K94">
        <f t="shared" si="49"/>
        <v>4</v>
      </c>
      <c r="M94">
        <f t="shared" si="43"/>
        <v>0.6020599913279624</v>
      </c>
      <c r="N94" s="9">
        <f t="shared" si="33"/>
        <v>50</v>
      </c>
      <c r="O94" s="9">
        <f t="shared" si="34"/>
        <v>100</v>
      </c>
      <c r="P94" s="10">
        <f t="shared" si="35"/>
        <v>0.11682242990654206</v>
      </c>
      <c r="Q94" s="10">
        <f t="shared" si="36"/>
        <v>0.23364485981308411</v>
      </c>
      <c r="R94" s="9">
        <v>17.12</v>
      </c>
      <c r="S94" s="8">
        <f t="shared" si="41"/>
        <v>1.2335037603411345</v>
      </c>
      <c r="T94" s="11">
        <v>720</v>
      </c>
      <c r="U94" s="11">
        <v>1860</v>
      </c>
      <c r="V94" s="9">
        <v>39.697499999999998</v>
      </c>
      <c r="W94" s="9">
        <f t="shared" si="37"/>
        <v>39.697499999999998</v>
      </c>
      <c r="X94">
        <v>2016</v>
      </c>
      <c r="Y94" s="14" t="s">
        <v>163</v>
      </c>
    </row>
    <row r="95" spans="1:25" x14ac:dyDescent="0.35">
      <c r="A95" s="7" t="s">
        <v>186</v>
      </c>
      <c r="B95" s="7" t="s">
        <v>106</v>
      </c>
      <c r="C95" t="s">
        <v>25</v>
      </c>
      <c r="D95">
        <v>3</v>
      </c>
      <c r="E95">
        <v>126</v>
      </c>
      <c r="F95">
        <f t="shared" si="48"/>
        <v>174</v>
      </c>
      <c r="G95" s="32">
        <v>300</v>
      </c>
      <c r="H95" s="8">
        <f t="shared" si="38"/>
        <v>2.4785664955938436</v>
      </c>
      <c r="I95" s="9">
        <f t="shared" si="32"/>
        <v>0.72413793103448276</v>
      </c>
      <c r="J95">
        <f t="shared" ref="J95:J96" si="50">G95</f>
        <v>300</v>
      </c>
      <c r="L95">
        <f t="shared" si="40"/>
        <v>2.4771212547196626</v>
      </c>
      <c r="N95" s="9">
        <f t="shared" si="33"/>
        <v>1</v>
      </c>
      <c r="O95" s="9">
        <f t="shared" si="34"/>
        <v>2.3809523809523809</v>
      </c>
      <c r="P95" s="10">
        <f t="shared" si="35"/>
        <v>5.8616738752229389E-5</v>
      </c>
      <c r="Q95" s="10">
        <f t="shared" si="36"/>
        <v>5.8616738752229388E-3</v>
      </c>
      <c r="R95" s="9">
        <v>51179.92</v>
      </c>
      <c r="S95" s="8">
        <f t="shared" si="41"/>
        <v>4.7090996027003325</v>
      </c>
      <c r="V95" s="9">
        <v>9.9333329999999993</v>
      </c>
      <c r="W95" s="9">
        <f t="shared" si="37"/>
        <v>9.9333329999999993</v>
      </c>
      <c r="X95">
        <v>2022</v>
      </c>
      <c r="Y95" s="12" t="s">
        <v>36</v>
      </c>
    </row>
    <row r="96" spans="1:25" x14ac:dyDescent="0.35">
      <c r="A96" s="7" t="s">
        <v>187</v>
      </c>
      <c r="B96" s="7" t="s">
        <v>108</v>
      </c>
      <c r="C96" t="s">
        <v>25</v>
      </c>
      <c r="D96">
        <v>0</v>
      </c>
      <c r="E96">
        <v>56</v>
      </c>
      <c r="F96">
        <f t="shared" si="48"/>
        <v>124</v>
      </c>
      <c r="G96" s="32">
        <v>180</v>
      </c>
      <c r="H96" s="8">
        <f t="shared" si="38"/>
        <v>2.2576785748691846</v>
      </c>
      <c r="I96" s="9">
        <f t="shared" si="32"/>
        <v>0.45161290322580644</v>
      </c>
      <c r="J96">
        <f t="shared" si="50"/>
        <v>180</v>
      </c>
      <c r="L96">
        <f t="shared" si="40"/>
        <v>2.255272505103306</v>
      </c>
      <c r="N96" s="9">
        <f t="shared" si="33"/>
        <v>0</v>
      </c>
      <c r="O96" s="9">
        <f t="shared" si="34"/>
        <v>0</v>
      </c>
      <c r="P96" s="10">
        <f t="shared" si="35"/>
        <v>0</v>
      </c>
      <c r="Q96" s="10">
        <f t="shared" si="36"/>
        <v>5.5820530791225015E-4</v>
      </c>
      <c r="R96" s="9">
        <v>322462</v>
      </c>
      <c r="S96" s="8">
        <f t="shared" si="41"/>
        <v>5.5084785432730863</v>
      </c>
      <c r="V96" s="9">
        <v>6.85</v>
      </c>
      <c r="W96" s="9">
        <f t="shared" si="37"/>
        <v>6.85</v>
      </c>
      <c r="X96">
        <v>2022</v>
      </c>
      <c r="Y96" s="12" t="s">
        <v>36</v>
      </c>
    </row>
    <row r="97" spans="1:25" x14ac:dyDescent="0.35">
      <c r="A97" s="7" t="s">
        <v>188</v>
      </c>
      <c r="B97" s="7" t="s">
        <v>55</v>
      </c>
      <c r="C97" t="s">
        <v>35</v>
      </c>
      <c r="D97">
        <v>0</v>
      </c>
      <c r="E97">
        <v>1</v>
      </c>
      <c r="F97">
        <f t="shared" si="48"/>
        <v>4</v>
      </c>
      <c r="G97" s="33">
        <v>5</v>
      </c>
      <c r="H97" s="8">
        <f t="shared" si="38"/>
        <v>0.77815125038364363</v>
      </c>
      <c r="I97" s="9">
        <f t="shared" si="32"/>
        <v>0.25</v>
      </c>
      <c r="J97" s="16"/>
      <c r="K97">
        <f t="shared" ref="K97:K98" si="51">G97</f>
        <v>5</v>
      </c>
      <c r="M97">
        <f t="shared" si="43"/>
        <v>0.69897000433601886</v>
      </c>
      <c r="N97" s="9">
        <f t="shared" si="33"/>
        <v>0</v>
      </c>
      <c r="O97" s="9">
        <f t="shared" si="34"/>
        <v>0</v>
      </c>
      <c r="P97" s="10">
        <f t="shared" si="35"/>
        <v>0</v>
      </c>
      <c r="Q97" s="10">
        <f t="shared" si="36"/>
        <v>16.666666666666668</v>
      </c>
      <c r="R97" s="9">
        <v>0.3</v>
      </c>
      <c r="S97" s="8">
        <f t="shared" si="41"/>
        <v>-0.52287874528033762</v>
      </c>
      <c r="T97" s="11">
        <v>76</v>
      </c>
      <c r="U97" s="11">
        <v>1120</v>
      </c>
      <c r="V97" s="9">
        <v>-4.3633329999999999</v>
      </c>
      <c r="W97" s="9">
        <f t="shared" si="37"/>
        <v>4.3633329999999999</v>
      </c>
      <c r="X97">
        <v>1998</v>
      </c>
      <c r="Y97" s="14" t="s">
        <v>189</v>
      </c>
    </row>
    <row r="98" spans="1:25" x14ac:dyDescent="0.35">
      <c r="A98" s="7" t="s">
        <v>190</v>
      </c>
      <c r="B98" s="7" t="s">
        <v>34</v>
      </c>
      <c r="C98" t="s">
        <v>35</v>
      </c>
      <c r="D98">
        <v>2</v>
      </c>
      <c r="E98">
        <v>14</v>
      </c>
      <c r="F98">
        <f t="shared" si="48"/>
        <v>22</v>
      </c>
      <c r="G98" s="33">
        <v>36</v>
      </c>
      <c r="H98" s="8">
        <f t="shared" si="38"/>
        <v>1.568201724066995</v>
      </c>
      <c r="I98" s="9">
        <f t="shared" si="32"/>
        <v>0.63636363636363635</v>
      </c>
      <c r="J98" s="16"/>
      <c r="K98">
        <f t="shared" si="51"/>
        <v>36</v>
      </c>
      <c r="M98">
        <f t="shared" si="43"/>
        <v>1.5563025007672873</v>
      </c>
      <c r="N98" s="9">
        <f t="shared" si="33"/>
        <v>5.5555555555555554</v>
      </c>
      <c r="O98" s="9">
        <f t="shared" si="34"/>
        <v>14.285714285714285</v>
      </c>
      <c r="P98" s="10">
        <f t="shared" si="35"/>
        <v>2.3668639053254438E-4</v>
      </c>
      <c r="Q98" s="10">
        <f t="shared" si="36"/>
        <v>4.2603550295857986E-3</v>
      </c>
      <c r="R98" s="9">
        <v>8450</v>
      </c>
      <c r="S98" s="8">
        <f t="shared" si="41"/>
        <v>3.9268567089496922</v>
      </c>
      <c r="T98" s="11">
        <v>2456</v>
      </c>
      <c r="U98" s="11">
        <v>100</v>
      </c>
      <c r="V98" s="9">
        <v>35.21</v>
      </c>
      <c r="W98" s="9">
        <f t="shared" si="37"/>
        <v>35.21</v>
      </c>
      <c r="X98">
        <v>2015</v>
      </c>
      <c r="Y98" s="12" t="s">
        <v>191</v>
      </c>
    </row>
    <row r="99" spans="1:25" x14ac:dyDescent="0.35">
      <c r="A99" s="7" t="s">
        <v>192</v>
      </c>
      <c r="B99" s="7" t="s">
        <v>34</v>
      </c>
      <c r="C99" t="s">
        <v>25</v>
      </c>
      <c r="D99">
        <v>2</v>
      </c>
      <c r="E99">
        <v>23</v>
      </c>
      <c r="F99">
        <f t="shared" si="48"/>
        <v>45</v>
      </c>
      <c r="G99" s="32">
        <v>68</v>
      </c>
      <c r="H99" s="8">
        <f t="shared" si="38"/>
        <v>1.8388490907372552</v>
      </c>
      <c r="I99" s="9">
        <f t="shared" si="32"/>
        <v>0.51111111111111107</v>
      </c>
      <c r="J99">
        <f>G99</f>
        <v>68</v>
      </c>
      <c r="L99">
        <f t="shared" si="40"/>
        <v>1.8325089127062364</v>
      </c>
      <c r="N99" s="9">
        <f t="shared" si="33"/>
        <v>2.9411764705882351</v>
      </c>
      <c r="O99" s="9">
        <f t="shared" si="34"/>
        <v>8.695652173913043</v>
      </c>
      <c r="P99" s="10">
        <f t="shared" si="35"/>
        <v>3.5360053747281697E-5</v>
      </c>
      <c r="Q99" s="10">
        <f t="shared" si="36"/>
        <v>1.2022418274075777E-3</v>
      </c>
      <c r="R99" s="9">
        <v>56561</v>
      </c>
      <c r="S99" s="8">
        <f t="shared" si="41"/>
        <v>4.7525170791948312</v>
      </c>
      <c r="V99" s="9">
        <v>45.813056000000003</v>
      </c>
      <c r="W99" s="9">
        <f t="shared" si="37"/>
        <v>45.813056000000003</v>
      </c>
      <c r="X99">
        <v>2022</v>
      </c>
      <c r="Y99" s="12" t="s">
        <v>36</v>
      </c>
    </row>
    <row r="100" spans="1:25" x14ac:dyDescent="0.35">
      <c r="A100" t="s">
        <v>193</v>
      </c>
      <c r="B100" s="7" t="s">
        <v>63</v>
      </c>
      <c r="C100" t="s">
        <v>35</v>
      </c>
      <c r="D100">
        <v>3</v>
      </c>
      <c r="E100">
        <v>27</v>
      </c>
      <c r="F100">
        <f t="shared" si="48"/>
        <v>64</v>
      </c>
      <c r="G100" s="33">
        <v>91</v>
      </c>
      <c r="H100" s="8">
        <f t="shared" si="38"/>
        <v>1.9637878273455553</v>
      </c>
      <c r="I100" s="9">
        <f t="shared" si="32"/>
        <v>0.421875</v>
      </c>
      <c r="J100" s="16"/>
      <c r="K100">
        <f t="shared" ref="K100:K103" si="52">G100</f>
        <v>91</v>
      </c>
      <c r="M100">
        <f t="shared" si="43"/>
        <v>1.9590413923210936</v>
      </c>
      <c r="N100" s="9">
        <f t="shared" si="33"/>
        <v>3.296703296703297</v>
      </c>
      <c r="O100" s="9">
        <f t="shared" si="34"/>
        <v>11.111111111111111</v>
      </c>
      <c r="P100" s="10">
        <f t="shared" si="35"/>
        <v>2.7061158217571711E-5</v>
      </c>
      <c r="Q100" s="10">
        <f t="shared" si="36"/>
        <v>8.2085513259967527E-4</v>
      </c>
      <c r="R100" s="9">
        <v>110860</v>
      </c>
      <c r="S100" s="8">
        <f t="shared" si="41"/>
        <v>5.0447748742564427</v>
      </c>
      <c r="T100" s="11">
        <v>1974</v>
      </c>
      <c r="U100" s="11">
        <v>200</v>
      </c>
      <c r="V100" s="9">
        <v>23.133333</v>
      </c>
      <c r="W100" s="9">
        <f t="shared" si="37"/>
        <v>23.133333</v>
      </c>
      <c r="X100">
        <v>2024</v>
      </c>
      <c r="Y100" s="14" t="s">
        <v>194</v>
      </c>
    </row>
    <row r="101" spans="1:25" x14ac:dyDescent="0.35">
      <c r="A101" s="7" t="s">
        <v>195</v>
      </c>
      <c r="B101" s="7" t="s">
        <v>63</v>
      </c>
      <c r="C101" t="s">
        <v>35</v>
      </c>
      <c r="D101">
        <v>1</v>
      </c>
      <c r="E101">
        <v>4</v>
      </c>
      <c r="F101">
        <f t="shared" si="48"/>
        <v>17</v>
      </c>
      <c r="G101" s="33">
        <v>21</v>
      </c>
      <c r="H101" s="8">
        <f t="shared" si="38"/>
        <v>1.3424226808222062</v>
      </c>
      <c r="I101" s="9">
        <f t="shared" si="32"/>
        <v>0.23529411764705882</v>
      </c>
      <c r="J101" s="16"/>
      <c r="K101">
        <f t="shared" si="52"/>
        <v>21</v>
      </c>
      <c r="M101">
        <f t="shared" si="43"/>
        <v>1.3222192947339193</v>
      </c>
      <c r="N101" s="9">
        <f t="shared" si="33"/>
        <v>4.7619047619047619</v>
      </c>
      <c r="O101" s="9">
        <f t="shared" si="34"/>
        <v>25</v>
      </c>
      <c r="P101" s="10">
        <f t="shared" si="35"/>
        <v>2.2522522522522522E-3</v>
      </c>
      <c r="Q101" s="10">
        <f t="shared" si="36"/>
        <v>4.72972972972973E-2</v>
      </c>
      <c r="R101" s="9">
        <v>444</v>
      </c>
      <c r="S101" s="8">
        <f t="shared" si="41"/>
        <v>2.6473829701146196</v>
      </c>
      <c r="T101" s="11">
        <v>372</v>
      </c>
      <c r="U101" s="11">
        <v>67</v>
      </c>
      <c r="V101" s="9">
        <v>12.116667</v>
      </c>
      <c r="W101" s="9">
        <f t="shared" si="37"/>
        <v>12.116667</v>
      </c>
      <c r="X101">
        <v>2014</v>
      </c>
      <c r="Y101" s="14" t="s">
        <v>196</v>
      </c>
    </row>
    <row r="102" spans="1:25" x14ac:dyDescent="0.35">
      <c r="A102" s="7" t="s">
        <v>197</v>
      </c>
      <c r="B102" s="7" t="s">
        <v>39</v>
      </c>
      <c r="C102" t="s">
        <v>35</v>
      </c>
      <c r="D102">
        <v>1</v>
      </c>
      <c r="E102">
        <v>3</v>
      </c>
      <c r="F102">
        <f t="shared" si="48"/>
        <v>8</v>
      </c>
      <c r="G102" s="33">
        <v>11</v>
      </c>
      <c r="H102" s="8">
        <f t="shared" si="38"/>
        <v>1.0791812460476249</v>
      </c>
      <c r="I102" s="9">
        <f t="shared" si="32"/>
        <v>0.375</v>
      </c>
      <c r="J102" s="16"/>
      <c r="K102">
        <f t="shared" si="52"/>
        <v>11</v>
      </c>
      <c r="M102">
        <f t="shared" si="43"/>
        <v>1.0413926851582251</v>
      </c>
      <c r="N102" s="9">
        <f t="shared" si="33"/>
        <v>9.0909090909090917</v>
      </c>
      <c r="O102" s="9">
        <f t="shared" si="34"/>
        <v>33.333333333333329</v>
      </c>
      <c r="P102" s="10">
        <f t="shared" si="35"/>
        <v>1.1771630370806356E-2</v>
      </c>
      <c r="Q102" s="10">
        <f t="shared" si="36"/>
        <v>0.12948793407886991</v>
      </c>
      <c r="R102" s="9">
        <v>84.95</v>
      </c>
      <c r="S102" s="8">
        <f t="shared" si="41"/>
        <v>1.9291633832050645</v>
      </c>
      <c r="T102" s="11">
        <v>186</v>
      </c>
      <c r="U102" s="11">
        <v>91.41</v>
      </c>
      <c r="V102" s="9">
        <v>10.85</v>
      </c>
      <c r="W102" s="9">
        <f t="shared" si="37"/>
        <v>10.85</v>
      </c>
      <c r="X102">
        <v>2018</v>
      </c>
      <c r="Y102" s="14" t="s">
        <v>198</v>
      </c>
    </row>
    <row r="103" spans="1:25" x14ac:dyDescent="0.35">
      <c r="A103" s="7" t="s">
        <v>199</v>
      </c>
      <c r="B103" s="7" t="s">
        <v>34</v>
      </c>
      <c r="C103" t="s">
        <v>35</v>
      </c>
      <c r="D103">
        <v>1</v>
      </c>
      <c r="E103">
        <v>8</v>
      </c>
      <c r="F103">
        <f t="shared" si="48"/>
        <v>26</v>
      </c>
      <c r="G103" s="33">
        <v>34</v>
      </c>
      <c r="H103" s="8">
        <f t="shared" si="38"/>
        <v>1.5440680443502757</v>
      </c>
      <c r="I103" s="9">
        <f t="shared" si="32"/>
        <v>0.30769230769230771</v>
      </c>
      <c r="J103" s="16"/>
      <c r="K103">
        <f t="shared" si="52"/>
        <v>34</v>
      </c>
      <c r="M103">
        <f t="shared" si="43"/>
        <v>1.5314789170422551</v>
      </c>
      <c r="N103" s="9">
        <f t="shared" si="33"/>
        <v>2.9411764705882351</v>
      </c>
      <c r="O103" s="9">
        <f t="shared" si="34"/>
        <v>12.5</v>
      </c>
      <c r="P103" s="10">
        <f t="shared" si="35"/>
        <v>1.0809642200843153E-4</v>
      </c>
      <c r="Q103" s="10">
        <f t="shared" si="36"/>
        <v>3.6752783482866718E-3</v>
      </c>
      <c r="R103" s="9">
        <v>9251</v>
      </c>
      <c r="S103" s="8">
        <f t="shared" si="41"/>
        <v>3.9661886809561371</v>
      </c>
      <c r="T103" s="11">
        <v>1952</v>
      </c>
      <c r="U103" s="11">
        <v>105</v>
      </c>
      <c r="V103" s="9">
        <v>35.166666999999997</v>
      </c>
      <c r="W103" s="9">
        <f t="shared" si="37"/>
        <v>35.166666999999997</v>
      </c>
      <c r="X103">
        <v>2021</v>
      </c>
      <c r="Y103" s="14" t="s">
        <v>200</v>
      </c>
    </row>
    <row r="104" spans="1:25" x14ac:dyDescent="0.35">
      <c r="A104" s="7" t="s">
        <v>201</v>
      </c>
      <c r="B104" s="7" t="s">
        <v>34</v>
      </c>
      <c r="C104" t="s">
        <v>25</v>
      </c>
      <c r="D104">
        <v>2</v>
      </c>
      <c r="E104">
        <v>26</v>
      </c>
      <c r="F104">
        <f t="shared" si="48"/>
        <v>49</v>
      </c>
      <c r="G104" s="32">
        <v>75</v>
      </c>
      <c r="H104" s="8">
        <f t="shared" si="38"/>
        <v>1.8808135922807914</v>
      </c>
      <c r="I104" s="9">
        <f t="shared" si="32"/>
        <v>0.53061224489795922</v>
      </c>
      <c r="J104">
        <f t="shared" ref="J104:J106" si="53">G104</f>
        <v>75</v>
      </c>
      <c r="L104">
        <f t="shared" si="40"/>
        <v>1.8750612633917001</v>
      </c>
      <c r="N104" s="9">
        <f t="shared" si="33"/>
        <v>2.666666666666667</v>
      </c>
      <c r="O104" s="9">
        <f t="shared" si="34"/>
        <v>7.6923076923076925</v>
      </c>
      <c r="P104" s="10">
        <f t="shared" si="35"/>
        <v>2.5357862839319902E-5</v>
      </c>
      <c r="Q104" s="10">
        <f t="shared" si="36"/>
        <v>9.509198564744963E-4</v>
      </c>
      <c r="R104" s="9">
        <v>78871</v>
      </c>
      <c r="S104" s="8">
        <f t="shared" si="41"/>
        <v>4.8969173472508851</v>
      </c>
      <c r="V104" s="9">
        <v>50.083333000000003</v>
      </c>
      <c r="W104" s="9">
        <f t="shared" si="37"/>
        <v>50.083333000000003</v>
      </c>
      <c r="X104">
        <v>2022</v>
      </c>
      <c r="Y104" s="12" t="s">
        <v>36</v>
      </c>
    </row>
    <row r="105" spans="1:25" x14ac:dyDescent="0.35">
      <c r="A105" s="7" t="s">
        <v>202</v>
      </c>
      <c r="B105" s="7" t="s">
        <v>31</v>
      </c>
      <c r="C105" t="s">
        <v>25</v>
      </c>
      <c r="D105">
        <v>6</v>
      </c>
      <c r="E105">
        <v>43</v>
      </c>
      <c r="F105">
        <f t="shared" si="48"/>
        <v>82</v>
      </c>
      <c r="G105" s="32">
        <v>125</v>
      </c>
      <c r="H105" s="8">
        <f t="shared" si="38"/>
        <v>2.1003705451175629</v>
      </c>
      <c r="I105" s="9">
        <f t="shared" si="32"/>
        <v>0.52439024390243905</v>
      </c>
      <c r="J105">
        <f t="shared" si="53"/>
        <v>125</v>
      </c>
      <c r="L105">
        <f t="shared" si="40"/>
        <v>2.0969100130080562</v>
      </c>
      <c r="N105" s="9">
        <f t="shared" si="33"/>
        <v>4.8</v>
      </c>
      <c r="O105" s="9">
        <f t="shared" si="34"/>
        <v>13.953488372093023</v>
      </c>
      <c r="P105" s="10">
        <f t="shared" si="35"/>
        <v>9.3023255813953494E-4</v>
      </c>
      <c r="Q105" s="10">
        <f t="shared" si="36"/>
        <v>1.937984496124031E-2</v>
      </c>
      <c r="R105" s="9">
        <v>6450</v>
      </c>
      <c r="S105" s="8">
        <f t="shared" si="41"/>
        <v>3.8095597146352675</v>
      </c>
      <c r="V105" s="9">
        <v>39.158056000000002</v>
      </c>
      <c r="W105" s="9">
        <f t="shared" si="37"/>
        <v>39.158056000000002</v>
      </c>
      <c r="X105">
        <v>2025</v>
      </c>
      <c r="Y105" s="15" t="s">
        <v>32</v>
      </c>
    </row>
    <row r="106" spans="1:25" x14ac:dyDescent="0.35">
      <c r="A106" s="7" t="s">
        <v>203</v>
      </c>
      <c r="B106" s="7" t="s">
        <v>34</v>
      </c>
      <c r="C106" t="s">
        <v>25</v>
      </c>
      <c r="D106">
        <v>2</v>
      </c>
      <c r="E106">
        <v>20</v>
      </c>
      <c r="F106">
        <f t="shared" si="48"/>
        <v>40</v>
      </c>
      <c r="G106" s="32">
        <v>60</v>
      </c>
      <c r="H106" s="8">
        <f t="shared" si="38"/>
        <v>1.7853298350107671</v>
      </c>
      <c r="I106" s="9">
        <f t="shared" si="32"/>
        <v>0.5</v>
      </c>
      <c r="J106">
        <f t="shared" si="53"/>
        <v>60</v>
      </c>
      <c r="L106">
        <f t="shared" si="40"/>
        <v>1.7781512503836436</v>
      </c>
      <c r="N106" s="9">
        <f t="shared" si="33"/>
        <v>3.3333333333333335</v>
      </c>
      <c r="O106" s="9">
        <f t="shared" si="34"/>
        <v>10</v>
      </c>
      <c r="P106" s="10">
        <f t="shared" si="35"/>
        <v>4.6410173109945701E-5</v>
      </c>
      <c r="Q106" s="10">
        <f t="shared" si="36"/>
        <v>1.3923051932983709E-3</v>
      </c>
      <c r="R106" s="9">
        <v>43094</v>
      </c>
      <c r="S106" s="8">
        <f t="shared" si="41"/>
        <v>4.6344168073235128</v>
      </c>
      <c r="V106" s="9">
        <v>55.716667000000001</v>
      </c>
      <c r="W106" s="9">
        <f t="shared" si="37"/>
        <v>55.716667000000001</v>
      </c>
      <c r="X106">
        <v>2022</v>
      </c>
      <c r="Y106" s="12" t="s">
        <v>36</v>
      </c>
    </row>
    <row r="107" spans="1:25" x14ac:dyDescent="0.35">
      <c r="A107" s="7" t="s">
        <v>204</v>
      </c>
      <c r="B107" s="7" t="s">
        <v>39</v>
      </c>
      <c r="C107" t="s">
        <v>35</v>
      </c>
      <c r="D107">
        <v>1</v>
      </c>
      <c r="E107">
        <v>28</v>
      </c>
      <c r="F107">
        <f t="shared" si="48"/>
        <v>37</v>
      </c>
      <c r="G107" s="33">
        <v>65</v>
      </c>
      <c r="H107" s="8">
        <f t="shared" si="38"/>
        <v>1.8195439355418688</v>
      </c>
      <c r="I107" s="9">
        <f t="shared" si="32"/>
        <v>0.7567567567567568</v>
      </c>
      <c r="J107" s="16"/>
      <c r="K107">
        <f>G107</f>
        <v>65</v>
      </c>
      <c r="M107">
        <f t="shared" si="43"/>
        <v>1.8129133566428555</v>
      </c>
      <c r="N107" s="9">
        <f t="shared" si="33"/>
        <v>1.5384615384615385</v>
      </c>
      <c r="O107" s="9">
        <f t="shared" si="34"/>
        <v>3.5714285714285712</v>
      </c>
      <c r="P107" s="10">
        <f t="shared" si="35"/>
        <v>9.6493428797498899E-4</v>
      </c>
      <c r="Q107" s="10">
        <f t="shared" si="36"/>
        <v>6.272072871837428E-2</v>
      </c>
      <c r="R107" s="9">
        <v>1036.3399999999999</v>
      </c>
      <c r="S107" s="8">
        <f t="shared" si="41"/>
        <v>3.0155022611034266</v>
      </c>
      <c r="T107" s="11">
        <v>939</v>
      </c>
      <c r="U107" s="11">
        <v>4.54</v>
      </c>
      <c r="V107" s="9">
        <v>10.1</v>
      </c>
      <c r="W107" s="9">
        <f t="shared" si="37"/>
        <v>10.1</v>
      </c>
      <c r="X107">
        <v>2010</v>
      </c>
      <c r="Y107" s="14" t="s">
        <v>205</v>
      </c>
    </row>
    <row r="108" spans="1:25" x14ac:dyDescent="0.35">
      <c r="A108" s="7" t="s">
        <v>206</v>
      </c>
      <c r="B108" s="7" t="s">
        <v>47</v>
      </c>
      <c r="C108" t="s">
        <v>25</v>
      </c>
      <c r="D108">
        <v>2</v>
      </c>
      <c r="E108">
        <v>2</v>
      </c>
      <c r="F108">
        <f t="shared" si="48"/>
        <v>8</v>
      </c>
      <c r="G108" s="32">
        <v>10</v>
      </c>
      <c r="H108" s="8">
        <f t="shared" si="38"/>
        <v>1.0413926851582251</v>
      </c>
      <c r="I108" s="9">
        <f t="shared" si="32"/>
        <v>0.25</v>
      </c>
      <c r="J108">
        <f>G108</f>
        <v>10</v>
      </c>
      <c r="L108">
        <f t="shared" si="40"/>
        <v>1</v>
      </c>
      <c r="N108" s="9">
        <f t="shared" si="33"/>
        <v>20</v>
      </c>
      <c r="O108" s="9">
        <f t="shared" si="34"/>
        <v>100</v>
      </c>
      <c r="P108" s="10">
        <f t="shared" si="35"/>
        <v>8.6206896551724131E-5</v>
      </c>
      <c r="Q108" s="10">
        <f t="shared" si="36"/>
        <v>4.3103448275862068E-4</v>
      </c>
      <c r="R108" s="9">
        <v>23200</v>
      </c>
      <c r="S108" s="8">
        <f t="shared" si="41"/>
        <v>4.3654879848908994</v>
      </c>
      <c r="V108" s="9">
        <v>11.6</v>
      </c>
      <c r="W108" s="9">
        <f t="shared" si="37"/>
        <v>11.6</v>
      </c>
      <c r="X108">
        <v>2022</v>
      </c>
      <c r="Y108" s="12" t="s">
        <v>36</v>
      </c>
    </row>
    <row r="109" spans="1:25" x14ac:dyDescent="0.35">
      <c r="A109" s="7" t="s">
        <v>207</v>
      </c>
      <c r="B109" s="7" t="s">
        <v>63</v>
      </c>
      <c r="C109" t="s">
        <v>35</v>
      </c>
      <c r="D109">
        <v>2</v>
      </c>
      <c r="E109">
        <v>8</v>
      </c>
      <c r="F109">
        <f t="shared" si="48"/>
        <v>18</v>
      </c>
      <c r="G109" s="33">
        <v>26</v>
      </c>
      <c r="H109" s="8">
        <f t="shared" si="38"/>
        <v>1.4313637641589874</v>
      </c>
      <c r="I109" s="9">
        <f t="shared" si="32"/>
        <v>0.44444444444444442</v>
      </c>
      <c r="J109" s="16"/>
      <c r="K109">
        <f t="shared" ref="K109:K110" si="54">G109</f>
        <v>26</v>
      </c>
      <c r="M109">
        <f t="shared" si="43"/>
        <v>1.414973347970818</v>
      </c>
      <c r="N109" s="9">
        <f t="shared" si="33"/>
        <v>7.6923076923076925</v>
      </c>
      <c r="O109" s="9">
        <f t="shared" si="34"/>
        <v>25</v>
      </c>
      <c r="P109" s="10">
        <f t="shared" si="35"/>
        <v>2.6666666666666666E-3</v>
      </c>
      <c r="Q109" s="10">
        <f t="shared" si="36"/>
        <v>3.4666666666666665E-2</v>
      </c>
      <c r="R109" s="9">
        <v>750</v>
      </c>
      <c r="S109" s="8">
        <f t="shared" si="41"/>
        <v>2.8750612633917001</v>
      </c>
      <c r="T109" s="11">
        <v>1447</v>
      </c>
      <c r="U109" s="11">
        <v>497.8</v>
      </c>
      <c r="V109" s="9">
        <v>15.3</v>
      </c>
      <c r="W109" s="9">
        <f t="shared" si="37"/>
        <v>15.3</v>
      </c>
      <c r="X109">
        <v>2022</v>
      </c>
      <c r="Y109" s="12" t="s">
        <v>36</v>
      </c>
    </row>
    <row r="110" spans="1:25" x14ac:dyDescent="0.35">
      <c r="A110" s="7" t="s">
        <v>208</v>
      </c>
      <c r="B110" s="7" t="s">
        <v>39</v>
      </c>
      <c r="C110" t="s">
        <v>35</v>
      </c>
      <c r="D110">
        <v>0</v>
      </c>
      <c r="E110">
        <v>9</v>
      </c>
      <c r="F110">
        <f t="shared" si="48"/>
        <v>10</v>
      </c>
      <c r="G110" s="33">
        <v>19</v>
      </c>
      <c r="H110" s="8">
        <f t="shared" si="38"/>
        <v>1.3010299956639813</v>
      </c>
      <c r="I110" s="9">
        <f t="shared" si="32"/>
        <v>0.9</v>
      </c>
      <c r="J110" s="16"/>
      <c r="K110">
        <f t="shared" si="54"/>
        <v>19</v>
      </c>
      <c r="M110">
        <f t="shared" si="43"/>
        <v>1.2787536009528289</v>
      </c>
      <c r="N110" s="9">
        <f t="shared" si="33"/>
        <v>0</v>
      </c>
      <c r="O110" s="9">
        <f t="shared" si="34"/>
        <v>0</v>
      </c>
      <c r="P110" s="10">
        <f t="shared" si="35"/>
        <v>0</v>
      </c>
      <c r="Q110" s="10">
        <f t="shared" si="36"/>
        <v>5.9006211180124224E-2</v>
      </c>
      <c r="R110" s="9">
        <v>322</v>
      </c>
      <c r="S110" s="8">
        <f t="shared" si="41"/>
        <v>2.5078558716958308</v>
      </c>
      <c r="T110" s="11">
        <v>127</v>
      </c>
      <c r="U110" s="11">
        <v>146.84</v>
      </c>
      <c r="V110" s="9">
        <v>10.53</v>
      </c>
      <c r="W110" s="9">
        <f t="shared" si="37"/>
        <v>10.53</v>
      </c>
      <c r="X110">
        <v>1997</v>
      </c>
      <c r="Y110" s="14" t="s">
        <v>40</v>
      </c>
    </row>
    <row r="111" spans="1:25" x14ac:dyDescent="0.35">
      <c r="A111" s="7" t="s">
        <v>209</v>
      </c>
      <c r="B111" s="7" t="s">
        <v>24</v>
      </c>
      <c r="C111" t="s">
        <v>25</v>
      </c>
      <c r="D111">
        <v>3</v>
      </c>
      <c r="E111">
        <v>215</v>
      </c>
      <c r="F111">
        <f t="shared" si="48"/>
        <v>211</v>
      </c>
      <c r="G111" s="32">
        <v>426</v>
      </c>
      <c r="H111" s="8">
        <f t="shared" si="38"/>
        <v>2.6304278750250241</v>
      </c>
      <c r="I111" s="9">
        <f t="shared" si="32"/>
        <v>1.018957345971564</v>
      </c>
      <c r="J111">
        <f t="shared" ref="J111:J112" si="55">G111</f>
        <v>426</v>
      </c>
      <c r="L111">
        <f t="shared" si="40"/>
        <v>2.6294095991027189</v>
      </c>
      <c r="N111" s="9">
        <f t="shared" si="33"/>
        <v>0.70422535211267612</v>
      </c>
      <c r="O111" s="9">
        <f t="shared" si="34"/>
        <v>1.3953488372093024</v>
      </c>
      <c r="P111" s="10">
        <f t="shared" si="35"/>
        <v>1.1701837188438584E-5</v>
      </c>
      <c r="Q111" s="10">
        <f t="shared" si="36"/>
        <v>1.6616608807582789E-3</v>
      </c>
      <c r="R111" s="9">
        <v>256370</v>
      </c>
      <c r="S111" s="8">
        <f t="shared" si="41"/>
        <v>5.4088672033868193</v>
      </c>
      <c r="V111" s="9">
        <v>-0.22</v>
      </c>
      <c r="W111" s="9">
        <f t="shared" si="37"/>
        <v>0.22</v>
      </c>
      <c r="X111">
        <v>2019</v>
      </c>
      <c r="Y111" s="12" t="s">
        <v>210</v>
      </c>
    </row>
    <row r="112" spans="1:25" x14ac:dyDescent="0.35">
      <c r="A112" s="7" t="s">
        <v>211</v>
      </c>
      <c r="B112" s="7" t="s">
        <v>47</v>
      </c>
      <c r="C112" t="s">
        <v>25</v>
      </c>
      <c r="D112">
        <v>3</v>
      </c>
      <c r="E112">
        <v>11</v>
      </c>
      <c r="F112">
        <f t="shared" si="48"/>
        <v>25</v>
      </c>
      <c r="G112" s="32">
        <v>36</v>
      </c>
      <c r="H112" s="8">
        <f t="shared" si="38"/>
        <v>1.568201724066995</v>
      </c>
      <c r="I112" s="9">
        <f t="shared" si="32"/>
        <v>0.44</v>
      </c>
      <c r="J112">
        <f t="shared" si="55"/>
        <v>36</v>
      </c>
      <c r="L112">
        <f t="shared" si="40"/>
        <v>1.5563025007672873</v>
      </c>
      <c r="N112" s="9">
        <f t="shared" si="33"/>
        <v>8.3333333333333321</v>
      </c>
      <c r="O112" s="9">
        <f t="shared" si="34"/>
        <v>27.27272727272727</v>
      </c>
      <c r="P112" s="10">
        <f t="shared" si="35"/>
        <v>2.9690976318477289E-6</v>
      </c>
      <c r="Q112" s="10">
        <f t="shared" si="36"/>
        <v>3.5629171582172746E-5</v>
      </c>
      <c r="R112" s="9">
        <v>1010408</v>
      </c>
      <c r="S112" s="8">
        <f t="shared" si="41"/>
        <v>6.0044967761281347</v>
      </c>
      <c r="V112" s="9">
        <v>30.033332999999999</v>
      </c>
      <c r="W112" s="9">
        <f t="shared" si="37"/>
        <v>30.033332999999999</v>
      </c>
      <c r="X112">
        <v>2022</v>
      </c>
      <c r="Y112" s="12" t="s">
        <v>36</v>
      </c>
    </row>
    <row r="113" spans="1:25" x14ac:dyDescent="0.35">
      <c r="A113" s="7" t="s">
        <v>212</v>
      </c>
      <c r="B113" s="7" t="s">
        <v>34</v>
      </c>
      <c r="C113" t="s">
        <v>35</v>
      </c>
      <c r="D113">
        <v>1</v>
      </c>
      <c r="E113">
        <v>4</v>
      </c>
      <c r="F113">
        <f t="shared" si="48"/>
        <v>8</v>
      </c>
      <c r="G113" s="33">
        <v>12</v>
      </c>
      <c r="H113" s="8">
        <f t="shared" si="38"/>
        <v>1.1139433523068367</v>
      </c>
      <c r="I113" s="9">
        <f t="shared" si="32"/>
        <v>0.5</v>
      </c>
      <c r="J113" s="16"/>
      <c r="K113">
        <f t="shared" ref="K113:K114" si="56">G113</f>
        <v>12</v>
      </c>
      <c r="M113">
        <f t="shared" si="43"/>
        <v>1.0791812460476249</v>
      </c>
      <c r="N113" s="9">
        <f t="shared" si="33"/>
        <v>8.3333333333333321</v>
      </c>
      <c r="O113" s="9">
        <f t="shared" si="34"/>
        <v>25</v>
      </c>
      <c r="P113" s="10">
        <f t="shared" si="35"/>
        <v>1.7494751574527641E-3</v>
      </c>
      <c r="Q113" s="10">
        <f t="shared" si="36"/>
        <v>2.099370188943317E-2</v>
      </c>
      <c r="R113" s="9">
        <v>571.6</v>
      </c>
      <c r="S113" s="8">
        <f t="shared" si="41"/>
        <v>2.7570922201189325</v>
      </c>
      <c r="T113" s="11">
        <v>475</v>
      </c>
      <c r="U113" s="11">
        <v>150</v>
      </c>
      <c r="V113" s="9">
        <v>39.979999999999997</v>
      </c>
      <c r="W113" s="9">
        <f t="shared" si="37"/>
        <v>39.979999999999997</v>
      </c>
      <c r="X113">
        <v>2022</v>
      </c>
      <c r="Y113" s="14" t="s">
        <v>213</v>
      </c>
    </row>
    <row r="114" spans="1:25" x14ac:dyDescent="0.35">
      <c r="A114" s="7" t="s">
        <v>214</v>
      </c>
      <c r="B114" s="7" t="s">
        <v>135</v>
      </c>
      <c r="C114" t="s">
        <v>35</v>
      </c>
      <c r="D114">
        <v>0</v>
      </c>
      <c r="E114">
        <v>0</v>
      </c>
      <c r="F114">
        <f t="shared" si="48"/>
        <v>3</v>
      </c>
      <c r="G114" s="32">
        <v>3</v>
      </c>
      <c r="H114" s="8">
        <f t="shared" si="38"/>
        <v>0.6020599913279624</v>
      </c>
      <c r="I114" s="9">
        <f t="shared" si="32"/>
        <v>0</v>
      </c>
      <c r="K114">
        <f t="shared" si="56"/>
        <v>3</v>
      </c>
      <c r="M114">
        <f t="shared" si="43"/>
        <v>0.47712125471966244</v>
      </c>
      <c r="N114" s="9">
        <f t="shared" si="33"/>
        <v>0</v>
      </c>
      <c r="O114" s="9" t="e">
        <f t="shared" si="34"/>
        <v>#DIV/0!</v>
      </c>
      <c r="P114" s="10">
        <f t="shared" si="35"/>
        <v>0</v>
      </c>
      <c r="Q114" s="10">
        <f t="shared" si="36"/>
        <v>1.1172768239544151E-2</v>
      </c>
      <c r="R114" s="9">
        <v>268.51</v>
      </c>
      <c r="S114" s="8">
        <f t="shared" si="41"/>
        <v>2.4289604645754137</v>
      </c>
      <c r="T114" s="11">
        <v>1501</v>
      </c>
      <c r="U114" s="11">
        <v>386</v>
      </c>
      <c r="V114" s="9">
        <v>27.75</v>
      </c>
      <c r="W114" s="9">
        <f t="shared" si="37"/>
        <v>27.75</v>
      </c>
      <c r="X114">
        <v>2016</v>
      </c>
      <c r="Y114" s="14" t="s">
        <v>163</v>
      </c>
    </row>
    <row r="115" spans="1:25" x14ac:dyDescent="0.35">
      <c r="A115" s="7" t="s">
        <v>215</v>
      </c>
      <c r="B115" s="7" t="s">
        <v>106</v>
      </c>
      <c r="C115" t="s">
        <v>25</v>
      </c>
      <c r="D115">
        <v>2</v>
      </c>
      <c r="E115">
        <v>39</v>
      </c>
      <c r="F115">
        <f t="shared" si="48"/>
        <v>74</v>
      </c>
      <c r="G115" s="32">
        <v>113</v>
      </c>
      <c r="H115" s="8">
        <f t="shared" si="38"/>
        <v>2.0569048513364727</v>
      </c>
      <c r="I115" s="9">
        <f t="shared" si="32"/>
        <v>0.52702702702702697</v>
      </c>
      <c r="J115">
        <f>G115</f>
        <v>113</v>
      </c>
      <c r="L115">
        <f t="shared" si="40"/>
        <v>2.0530784434834195</v>
      </c>
      <c r="N115" s="9">
        <f t="shared" si="33"/>
        <v>1.7699115044247788</v>
      </c>
      <c r="O115" s="9">
        <f t="shared" si="34"/>
        <v>5.1282051282051277</v>
      </c>
      <c r="P115" s="10">
        <f t="shared" si="35"/>
        <v>9.5052516515374739E-5</v>
      </c>
      <c r="Q115" s="10">
        <f t="shared" si="36"/>
        <v>5.3704671831186733E-3</v>
      </c>
      <c r="R115" s="9">
        <v>21041</v>
      </c>
      <c r="S115" s="8">
        <f t="shared" si="41"/>
        <v>4.3230663763639043</v>
      </c>
      <c r="V115" s="9">
        <v>13.7</v>
      </c>
      <c r="W115" s="9">
        <f t="shared" si="37"/>
        <v>13.7</v>
      </c>
      <c r="X115">
        <v>2022</v>
      </c>
      <c r="Y115" s="12" t="s">
        <v>36</v>
      </c>
    </row>
    <row r="116" spans="1:25" x14ac:dyDescent="0.35">
      <c r="A116" s="7" t="s">
        <v>216</v>
      </c>
      <c r="B116" s="7" t="s">
        <v>167</v>
      </c>
      <c r="C116" t="s">
        <v>35</v>
      </c>
      <c r="D116">
        <v>0</v>
      </c>
      <c r="E116">
        <v>0</v>
      </c>
      <c r="F116">
        <f t="shared" si="48"/>
        <v>2</v>
      </c>
      <c r="G116" s="33">
        <v>2</v>
      </c>
      <c r="H116" s="8">
        <f t="shared" si="38"/>
        <v>0.47712125471966244</v>
      </c>
      <c r="I116" s="9">
        <f t="shared" si="32"/>
        <v>0</v>
      </c>
      <c r="J116" s="16"/>
      <c r="K116">
        <f>G116</f>
        <v>2</v>
      </c>
      <c r="M116">
        <f t="shared" si="43"/>
        <v>0.3010299956639812</v>
      </c>
      <c r="N116" s="9">
        <f t="shared" si="33"/>
        <v>0</v>
      </c>
      <c r="O116" s="9" t="e">
        <f t="shared" si="34"/>
        <v>#DIV/0!</v>
      </c>
      <c r="P116" s="10">
        <f t="shared" si="35"/>
        <v>0</v>
      </c>
      <c r="Q116" s="10">
        <f t="shared" si="36"/>
        <v>0.34188034188034189</v>
      </c>
      <c r="R116" s="9">
        <v>5.85</v>
      </c>
      <c r="S116" s="8">
        <f t="shared" si="41"/>
        <v>0.76715586608218045</v>
      </c>
      <c r="T116" s="11">
        <v>5</v>
      </c>
      <c r="U116" s="11">
        <v>2572</v>
      </c>
      <c r="V116" s="9">
        <v>11.5</v>
      </c>
      <c r="W116" s="9">
        <f t="shared" si="37"/>
        <v>11.5</v>
      </c>
      <c r="X116">
        <v>1968</v>
      </c>
      <c r="Y116" s="17" t="s">
        <v>217</v>
      </c>
    </row>
    <row r="117" spans="1:25" x14ac:dyDescent="0.35">
      <c r="A117" s="7" t="s">
        <v>218</v>
      </c>
      <c r="B117" s="7" t="s">
        <v>141</v>
      </c>
      <c r="C117" t="s">
        <v>25</v>
      </c>
      <c r="D117">
        <v>1</v>
      </c>
      <c r="E117">
        <v>39</v>
      </c>
      <c r="F117">
        <f t="shared" si="48"/>
        <v>66</v>
      </c>
      <c r="G117" s="32">
        <v>105</v>
      </c>
      <c r="H117" s="8">
        <f t="shared" si="38"/>
        <v>2.0253058652647704</v>
      </c>
      <c r="I117" s="9">
        <f t="shared" si="32"/>
        <v>0.59090909090909094</v>
      </c>
      <c r="J117">
        <f t="shared" ref="J117:J118" si="57">G117</f>
        <v>105</v>
      </c>
      <c r="L117">
        <f t="shared" si="40"/>
        <v>2.0211892990699383</v>
      </c>
      <c r="N117" s="9">
        <f t="shared" si="33"/>
        <v>0.95238095238095244</v>
      </c>
      <c r="O117" s="9">
        <f t="shared" si="34"/>
        <v>2.5641025641025639</v>
      </c>
      <c r="P117" s="10">
        <f t="shared" si="35"/>
        <v>3.5650623885918004E-5</v>
      </c>
      <c r="Q117" s="10">
        <f t="shared" si="36"/>
        <v>3.7433155080213902E-3</v>
      </c>
      <c r="R117" s="9">
        <v>28050</v>
      </c>
      <c r="S117" s="8">
        <f t="shared" si="41"/>
        <v>4.4479328655921799</v>
      </c>
      <c r="V117" s="9">
        <v>3.75</v>
      </c>
      <c r="W117" s="9">
        <f t="shared" si="37"/>
        <v>3.75</v>
      </c>
      <c r="X117">
        <v>2022</v>
      </c>
      <c r="Y117" s="12" t="s">
        <v>36</v>
      </c>
    </row>
    <row r="118" spans="1:25" x14ac:dyDescent="0.35">
      <c r="A118" s="7" t="s">
        <v>219</v>
      </c>
      <c r="B118" s="7" t="s">
        <v>132</v>
      </c>
      <c r="C118" t="s">
        <v>25</v>
      </c>
      <c r="D118">
        <v>1</v>
      </c>
      <c r="E118">
        <v>6</v>
      </c>
      <c r="F118">
        <f t="shared" si="48"/>
        <v>22</v>
      </c>
      <c r="G118" s="32">
        <v>28</v>
      </c>
      <c r="H118" s="8">
        <f t="shared" si="38"/>
        <v>1.4623979978989561</v>
      </c>
      <c r="I118" s="9">
        <f t="shared" si="32"/>
        <v>0.27272727272727271</v>
      </c>
      <c r="J118">
        <f t="shared" si="57"/>
        <v>28</v>
      </c>
      <c r="L118">
        <f t="shared" si="40"/>
        <v>1.4471580313422192</v>
      </c>
      <c r="N118" s="9">
        <f t="shared" si="33"/>
        <v>3.5714285714285712</v>
      </c>
      <c r="O118" s="9">
        <f t="shared" si="34"/>
        <v>16.666666666666664</v>
      </c>
      <c r="P118" s="10">
        <f t="shared" si="35"/>
        <v>8.3333333333333337E-6</v>
      </c>
      <c r="Q118" s="10">
        <f t="shared" si="36"/>
        <v>2.3333333333333333E-4</v>
      </c>
      <c r="R118" s="9">
        <v>120000</v>
      </c>
      <c r="S118" s="8">
        <f t="shared" si="41"/>
        <v>5.0791812460476251</v>
      </c>
      <c r="V118" s="9">
        <v>15.333333</v>
      </c>
      <c r="W118" s="9">
        <f t="shared" si="37"/>
        <v>15.333333</v>
      </c>
      <c r="X118">
        <v>2022</v>
      </c>
      <c r="Y118" s="12" t="s">
        <v>36</v>
      </c>
    </row>
    <row r="119" spans="1:25" x14ac:dyDescent="0.35">
      <c r="A119" s="7" t="s">
        <v>220</v>
      </c>
      <c r="B119" s="7" t="s">
        <v>44</v>
      </c>
      <c r="C119" t="s">
        <v>35</v>
      </c>
      <c r="D119">
        <v>0</v>
      </c>
      <c r="E119">
        <v>0</v>
      </c>
      <c r="F119">
        <f t="shared" si="48"/>
        <v>2</v>
      </c>
      <c r="G119" s="32">
        <v>2</v>
      </c>
      <c r="H119" s="8">
        <f t="shared" si="38"/>
        <v>0.47712125471966244</v>
      </c>
      <c r="I119" s="9">
        <f t="shared" si="32"/>
        <v>0</v>
      </c>
      <c r="K119">
        <f>G119</f>
        <v>2</v>
      </c>
      <c r="M119">
        <f t="shared" si="43"/>
        <v>0.3010299956639812</v>
      </c>
      <c r="N119" s="9">
        <f t="shared" si="33"/>
        <v>0</v>
      </c>
      <c r="O119" s="9" t="e">
        <f t="shared" si="34"/>
        <v>#DIV/0!</v>
      </c>
      <c r="P119" s="10">
        <f t="shared" si="35"/>
        <v>0</v>
      </c>
      <c r="Q119" s="10">
        <f t="shared" si="36"/>
        <v>3.3333333333333333E-2</v>
      </c>
      <c r="R119" s="9">
        <v>60</v>
      </c>
      <c r="S119" s="8">
        <f t="shared" si="41"/>
        <v>1.7781512503836436</v>
      </c>
      <c r="T119" s="11">
        <v>206</v>
      </c>
      <c r="U119" s="11">
        <v>964</v>
      </c>
      <c r="V119" s="9">
        <v>-1.38</v>
      </c>
      <c r="W119" s="9">
        <f t="shared" si="37"/>
        <v>1.38</v>
      </c>
      <c r="X119">
        <v>2025</v>
      </c>
      <c r="Y119" s="14" t="s">
        <v>95</v>
      </c>
    </row>
    <row r="120" spans="1:25" x14ac:dyDescent="0.35">
      <c r="A120" s="7" t="s">
        <v>221</v>
      </c>
      <c r="B120" s="7" t="s">
        <v>24</v>
      </c>
      <c r="C120" t="s">
        <v>25</v>
      </c>
      <c r="D120">
        <v>2</v>
      </c>
      <c r="E120">
        <v>62</v>
      </c>
      <c r="F120">
        <f t="shared" si="48"/>
        <v>118</v>
      </c>
      <c r="G120" s="32">
        <v>180</v>
      </c>
      <c r="H120" s="8">
        <f t="shared" si="38"/>
        <v>2.2576785748691846</v>
      </c>
      <c r="I120" s="9">
        <f t="shared" si="32"/>
        <v>0.52542372881355937</v>
      </c>
      <c r="J120">
        <f t="shared" ref="J120:J124" si="58">G120</f>
        <v>180</v>
      </c>
      <c r="L120">
        <f t="shared" si="40"/>
        <v>2.255272505103306</v>
      </c>
      <c r="N120" s="9">
        <f t="shared" si="33"/>
        <v>1.1111111111111112</v>
      </c>
      <c r="O120" s="9">
        <f t="shared" si="34"/>
        <v>3.225806451612903</v>
      </c>
      <c r="P120" s="10">
        <f t="shared" si="35"/>
        <v>4.340513265693668E-5</v>
      </c>
      <c r="Q120" s="10">
        <f t="shared" si="36"/>
        <v>3.9064619391243017E-3</v>
      </c>
      <c r="R120" s="9">
        <v>46077.5</v>
      </c>
      <c r="S120" s="8">
        <f t="shared" si="41"/>
        <v>4.6634889077923622</v>
      </c>
      <c r="V120" s="9">
        <v>-20.297499999999999</v>
      </c>
      <c r="W120" s="9">
        <f t="shared" si="37"/>
        <v>20.297499999999999</v>
      </c>
      <c r="X120">
        <v>2005</v>
      </c>
      <c r="Y120" s="14" t="s">
        <v>222</v>
      </c>
    </row>
    <row r="121" spans="1:25" x14ac:dyDescent="0.35">
      <c r="A121" s="7" t="s">
        <v>223</v>
      </c>
      <c r="B121" s="7" t="s">
        <v>34</v>
      </c>
      <c r="C121" t="s">
        <v>25</v>
      </c>
      <c r="D121">
        <v>2</v>
      </c>
      <c r="E121">
        <v>23</v>
      </c>
      <c r="F121">
        <f t="shared" si="48"/>
        <v>41</v>
      </c>
      <c r="G121" s="32">
        <v>64</v>
      </c>
      <c r="H121" s="8">
        <f t="shared" si="38"/>
        <v>1.8129133566428555</v>
      </c>
      <c r="I121" s="9">
        <f t="shared" si="32"/>
        <v>0.56097560975609762</v>
      </c>
      <c r="J121">
        <f t="shared" si="58"/>
        <v>64</v>
      </c>
      <c r="L121">
        <f t="shared" si="40"/>
        <v>1.8061799739838871</v>
      </c>
      <c r="N121" s="9">
        <f t="shared" si="33"/>
        <v>3.125</v>
      </c>
      <c r="O121" s="9">
        <f t="shared" si="34"/>
        <v>8.695652173913043</v>
      </c>
      <c r="P121" s="10">
        <f t="shared" si="35"/>
        <v>4.4116025146134336E-5</v>
      </c>
      <c r="Q121" s="10">
        <f t="shared" si="36"/>
        <v>1.4117128046762988E-3</v>
      </c>
      <c r="R121" s="9">
        <v>45335</v>
      </c>
      <c r="S121" s="8">
        <f t="shared" si="41"/>
        <v>4.6564336200659504</v>
      </c>
      <c r="V121" s="9">
        <v>59.416666999999997</v>
      </c>
      <c r="W121" s="9">
        <f t="shared" si="37"/>
        <v>59.416666999999997</v>
      </c>
      <c r="X121">
        <v>2022</v>
      </c>
      <c r="Y121" s="12" t="s">
        <v>36</v>
      </c>
    </row>
    <row r="122" spans="1:25" x14ac:dyDescent="0.35">
      <c r="A122" s="7" t="s">
        <v>224</v>
      </c>
      <c r="B122" s="7" t="s">
        <v>61</v>
      </c>
      <c r="C122" t="s">
        <v>25</v>
      </c>
      <c r="D122">
        <v>1</v>
      </c>
      <c r="E122">
        <v>25</v>
      </c>
      <c r="F122">
        <f t="shared" si="48"/>
        <v>40</v>
      </c>
      <c r="G122" s="32">
        <v>65</v>
      </c>
      <c r="H122" s="8">
        <f t="shared" si="38"/>
        <v>1.8195439355418688</v>
      </c>
      <c r="I122" s="9">
        <f t="shared" si="32"/>
        <v>0.625</v>
      </c>
      <c r="J122">
        <f t="shared" si="58"/>
        <v>65</v>
      </c>
      <c r="L122">
        <f t="shared" si="40"/>
        <v>1.8129133566428555</v>
      </c>
      <c r="N122" s="9">
        <f t="shared" si="33"/>
        <v>1.5384615384615385</v>
      </c>
      <c r="O122" s="9">
        <f t="shared" si="34"/>
        <v>4</v>
      </c>
      <c r="P122" s="10">
        <f t="shared" si="35"/>
        <v>5.7590416954618749E-5</v>
      </c>
      <c r="Q122" s="10">
        <f t="shared" si="36"/>
        <v>3.743377102050219E-3</v>
      </c>
      <c r="R122" s="9">
        <v>17364</v>
      </c>
      <c r="S122" s="8">
        <f t="shared" si="41"/>
        <v>4.2396497771666626</v>
      </c>
      <c r="V122" s="9">
        <v>-26.5</v>
      </c>
      <c r="W122" s="9">
        <f t="shared" si="37"/>
        <v>26.5</v>
      </c>
      <c r="X122">
        <v>2022</v>
      </c>
      <c r="Y122" s="12" t="s">
        <v>36</v>
      </c>
    </row>
    <row r="123" spans="1:25" x14ac:dyDescent="0.35">
      <c r="A123" s="7" t="s">
        <v>225</v>
      </c>
      <c r="B123" s="7" t="s">
        <v>132</v>
      </c>
      <c r="C123" t="s">
        <v>25</v>
      </c>
      <c r="D123">
        <v>2</v>
      </c>
      <c r="E123">
        <v>35</v>
      </c>
      <c r="F123">
        <f t="shared" si="48"/>
        <v>81</v>
      </c>
      <c r="G123" s="32">
        <v>116</v>
      </c>
      <c r="H123" s="8">
        <f t="shared" si="38"/>
        <v>2.0681858617461617</v>
      </c>
      <c r="I123" s="9">
        <f t="shared" si="32"/>
        <v>0.43209876543209874</v>
      </c>
      <c r="J123">
        <f t="shared" si="58"/>
        <v>116</v>
      </c>
      <c r="L123">
        <f t="shared" si="40"/>
        <v>2.0644579892269186</v>
      </c>
      <c r="N123" s="9">
        <f t="shared" si="33"/>
        <v>1.7241379310344827</v>
      </c>
      <c r="O123" s="9">
        <f t="shared" si="34"/>
        <v>5.7142857142857144</v>
      </c>
      <c r="P123" s="10">
        <f t="shared" si="35"/>
        <v>1.8111020556008331E-6</v>
      </c>
      <c r="Q123" s="10">
        <f t="shared" si="36"/>
        <v>1.0504391922484832E-4</v>
      </c>
      <c r="R123" s="9">
        <v>1104300</v>
      </c>
      <c r="S123" s="8">
        <f t="shared" si="41"/>
        <v>6.0430870721663288</v>
      </c>
      <c r="V123" s="9">
        <v>9.016667</v>
      </c>
      <c r="W123" s="9">
        <f t="shared" si="37"/>
        <v>9.016667</v>
      </c>
      <c r="X123">
        <v>2022</v>
      </c>
      <c r="Y123" s="12" t="s">
        <v>36</v>
      </c>
    </row>
    <row r="124" spans="1:25" x14ac:dyDescent="0.35">
      <c r="A124" s="7" t="s">
        <v>226</v>
      </c>
      <c r="B124" s="7" t="s">
        <v>34</v>
      </c>
      <c r="C124" t="s">
        <v>25</v>
      </c>
      <c r="D124">
        <v>2</v>
      </c>
      <c r="E124">
        <v>28</v>
      </c>
      <c r="F124">
        <f t="shared" si="48"/>
        <v>52</v>
      </c>
      <c r="G124" s="32">
        <v>80</v>
      </c>
      <c r="H124" s="8">
        <f t="shared" si="38"/>
        <v>1.9084850188786497</v>
      </c>
      <c r="I124" s="9">
        <f t="shared" si="32"/>
        <v>0.53846153846153844</v>
      </c>
      <c r="J124">
        <f t="shared" si="58"/>
        <v>80</v>
      </c>
      <c r="L124">
        <f t="shared" si="40"/>
        <v>1.9030899869919435</v>
      </c>
      <c r="N124" s="9">
        <f t="shared" si="33"/>
        <v>2.5</v>
      </c>
      <c r="O124" s="9">
        <f t="shared" si="34"/>
        <v>7.1428571428571423</v>
      </c>
      <c r="P124" s="10">
        <f t="shared" si="35"/>
        <v>5.7795185289442344E-7</v>
      </c>
      <c r="Q124" s="10">
        <f t="shared" si="36"/>
        <v>2.3118074115776939E-5</v>
      </c>
      <c r="R124" s="9">
        <v>3460495.87</v>
      </c>
      <c r="S124" s="8">
        <f t="shared" si="41"/>
        <v>6.5391383352593984</v>
      </c>
      <c r="V124" s="9">
        <v>55</v>
      </c>
      <c r="W124" s="9">
        <f t="shared" si="37"/>
        <v>55</v>
      </c>
      <c r="X124">
        <v>2019</v>
      </c>
      <c r="Y124" s="17" t="s">
        <v>227</v>
      </c>
    </row>
    <row r="125" spans="1:25" x14ac:dyDescent="0.35">
      <c r="A125" s="7" t="s">
        <v>228</v>
      </c>
      <c r="B125" s="7" t="s">
        <v>135</v>
      </c>
      <c r="C125" t="s">
        <v>35</v>
      </c>
      <c r="D125">
        <v>2</v>
      </c>
      <c r="E125">
        <v>2</v>
      </c>
      <c r="F125">
        <f t="shared" si="48"/>
        <v>2</v>
      </c>
      <c r="G125" s="32">
        <v>4</v>
      </c>
      <c r="H125" s="8">
        <f t="shared" si="38"/>
        <v>0.69897000433601886</v>
      </c>
      <c r="I125" s="9">
        <f t="shared" si="32"/>
        <v>1</v>
      </c>
      <c r="K125">
        <f t="shared" ref="K125:K128" si="59">G125</f>
        <v>4</v>
      </c>
      <c r="M125">
        <f t="shared" si="43"/>
        <v>0.6020599913279624</v>
      </c>
      <c r="N125" s="9">
        <f t="shared" si="33"/>
        <v>50</v>
      </c>
      <c r="O125" s="9">
        <f t="shared" si="34"/>
        <v>100</v>
      </c>
      <c r="P125" s="10">
        <f t="shared" si="35"/>
        <v>1.1556685542586386E-2</v>
      </c>
      <c r="Q125" s="10">
        <f t="shared" si="36"/>
        <v>2.3113371085172772E-2</v>
      </c>
      <c r="R125" s="9">
        <v>173.06</v>
      </c>
      <c r="S125" s="8">
        <f t="shared" si="41"/>
        <v>2.2381966993790137</v>
      </c>
      <c r="T125" s="11">
        <v>1043</v>
      </c>
      <c r="U125" s="11">
        <v>1661</v>
      </c>
      <c r="V125" s="9">
        <v>38.582500000000003</v>
      </c>
      <c r="W125" s="9">
        <f t="shared" si="37"/>
        <v>38.582500000000003</v>
      </c>
      <c r="X125">
        <v>2016</v>
      </c>
      <c r="Y125" s="14" t="s">
        <v>163</v>
      </c>
    </row>
    <row r="126" spans="1:25" x14ac:dyDescent="0.35">
      <c r="A126" s="7" t="s">
        <v>229</v>
      </c>
      <c r="B126" s="7" t="s">
        <v>230</v>
      </c>
      <c r="C126" t="s">
        <v>35</v>
      </c>
      <c r="D126">
        <v>0</v>
      </c>
      <c r="E126">
        <v>0</v>
      </c>
      <c r="F126">
        <v>0</v>
      </c>
      <c r="G126" s="32">
        <v>0</v>
      </c>
      <c r="H126" s="8">
        <f t="shared" si="38"/>
        <v>0</v>
      </c>
      <c r="I126" s="9" t="e">
        <f t="shared" si="32"/>
        <v>#DIV/0!</v>
      </c>
      <c r="K126">
        <f t="shared" si="59"/>
        <v>0</v>
      </c>
      <c r="N126" s="9" t="e">
        <f t="shared" si="33"/>
        <v>#DIV/0!</v>
      </c>
      <c r="O126" s="9" t="e">
        <f t="shared" si="34"/>
        <v>#DIV/0!</v>
      </c>
      <c r="P126" s="10">
        <f t="shared" si="35"/>
        <v>0</v>
      </c>
      <c r="Q126" s="10">
        <f t="shared" si="36"/>
        <v>0</v>
      </c>
      <c r="R126" s="9">
        <v>12173</v>
      </c>
      <c r="S126" s="8">
        <f t="shared" si="41"/>
        <v>4.085397622016969</v>
      </c>
      <c r="T126" s="11">
        <v>705</v>
      </c>
      <c r="U126" s="11">
        <v>500</v>
      </c>
      <c r="V126" s="9">
        <v>-51.695278000000002</v>
      </c>
      <c r="W126" s="9">
        <f t="shared" si="37"/>
        <v>51.695278000000002</v>
      </c>
      <c r="X126">
        <v>2022</v>
      </c>
      <c r="Y126" s="12" t="s">
        <v>36</v>
      </c>
    </row>
    <row r="127" spans="1:25" x14ac:dyDescent="0.35">
      <c r="A127" s="7" t="s">
        <v>231</v>
      </c>
      <c r="B127" s="7" t="s">
        <v>232</v>
      </c>
      <c r="C127" t="s">
        <v>35</v>
      </c>
      <c r="D127">
        <v>0</v>
      </c>
      <c r="E127">
        <v>1</v>
      </c>
      <c r="F127">
        <f t="shared" ref="F127:F157" si="60">G127-E127</f>
        <v>1</v>
      </c>
      <c r="G127" s="33">
        <v>2</v>
      </c>
      <c r="H127" s="8">
        <f t="shared" si="38"/>
        <v>0.47712125471966244</v>
      </c>
      <c r="I127" s="9">
        <f t="shared" si="32"/>
        <v>1</v>
      </c>
      <c r="J127" s="16"/>
      <c r="K127">
        <f t="shared" si="59"/>
        <v>2</v>
      </c>
      <c r="M127">
        <f t="shared" si="43"/>
        <v>0.3010299956639812</v>
      </c>
      <c r="N127" s="9">
        <f t="shared" si="33"/>
        <v>0</v>
      </c>
      <c r="O127" s="9">
        <f t="shared" si="34"/>
        <v>0</v>
      </c>
      <c r="P127" s="10">
        <f t="shared" si="35"/>
        <v>0</v>
      </c>
      <c r="Q127" s="10">
        <f t="shared" si="36"/>
        <v>1.4357501794687725E-3</v>
      </c>
      <c r="R127" s="9">
        <v>1393</v>
      </c>
      <c r="S127" s="8">
        <f t="shared" si="41"/>
        <v>3.1439511164239633</v>
      </c>
      <c r="T127" s="11">
        <v>882</v>
      </c>
      <c r="U127" s="11">
        <v>655</v>
      </c>
      <c r="V127" s="9">
        <v>62</v>
      </c>
      <c r="W127" s="9">
        <f t="shared" si="37"/>
        <v>62</v>
      </c>
      <c r="X127">
        <v>2022</v>
      </c>
      <c r="Y127" s="12" t="s">
        <v>36</v>
      </c>
    </row>
    <row r="128" spans="1:25" x14ac:dyDescent="0.35">
      <c r="A128" s="7" t="s">
        <v>233</v>
      </c>
      <c r="B128" s="7" t="s">
        <v>24</v>
      </c>
      <c r="C128" t="s">
        <v>35</v>
      </c>
      <c r="D128">
        <v>1</v>
      </c>
      <c r="E128">
        <v>1</v>
      </c>
      <c r="F128">
        <f t="shared" si="60"/>
        <v>4</v>
      </c>
      <c r="G128" s="33">
        <v>5</v>
      </c>
      <c r="H128" s="8">
        <f t="shared" si="38"/>
        <v>0.77815125038364363</v>
      </c>
      <c r="I128" s="9">
        <f t="shared" si="32"/>
        <v>0.25</v>
      </c>
      <c r="J128" s="16"/>
      <c r="K128">
        <f t="shared" si="59"/>
        <v>5</v>
      </c>
      <c r="M128">
        <f t="shared" si="43"/>
        <v>0.69897000433601886</v>
      </c>
      <c r="N128" s="9">
        <f t="shared" si="33"/>
        <v>20</v>
      </c>
      <c r="O128" s="9">
        <f t="shared" si="34"/>
        <v>100</v>
      </c>
      <c r="P128" s="10">
        <f t="shared" si="35"/>
        <v>3.8461538461538464E-2</v>
      </c>
      <c r="Q128" s="10">
        <f t="shared" si="36"/>
        <v>0.19230769230769232</v>
      </c>
      <c r="R128" s="9">
        <v>26</v>
      </c>
      <c r="S128" s="8">
        <f t="shared" si="41"/>
        <v>1.414973347970818</v>
      </c>
      <c r="T128" s="11">
        <v>111</v>
      </c>
      <c r="U128" s="11">
        <v>354</v>
      </c>
      <c r="V128" s="9">
        <v>-3.5</v>
      </c>
      <c r="W128" s="9">
        <f t="shared" si="37"/>
        <v>3.5</v>
      </c>
      <c r="X128">
        <v>2020</v>
      </c>
      <c r="Y128" s="17" t="s">
        <v>234</v>
      </c>
    </row>
    <row r="129" spans="1:25" x14ac:dyDescent="0.35">
      <c r="A129" s="7" t="s">
        <v>235</v>
      </c>
      <c r="B129" s="7" t="s">
        <v>34</v>
      </c>
      <c r="C129" t="s">
        <v>25</v>
      </c>
      <c r="D129">
        <v>2</v>
      </c>
      <c r="E129">
        <v>19</v>
      </c>
      <c r="F129">
        <f t="shared" si="60"/>
        <v>43</v>
      </c>
      <c r="G129" s="32">
        <v>62</v>
      </c>
      <c r="H129" s="8">
        <f t="shared" si="38"/>
        <v>1.7993405494535817</v>
      </c>
      <c r="I129" s="9">
        <f t="shared" si="32"/>
        <v>0.44186046511627908</v>
      </c>
      <c r="J129">
        <f>G129</f>
        <v>62</v>
      </c>
      <c r="L129">
        <f t="shared" si="40"/>
        <v>1.7923916894982539</v>
      </c>
      <c r="N129" s="9">
        <f t="shared" si="33"/>
        <v>3.225806451612903</v>
      </c>
      <c r="O129" s="9">
        <f t="shared" si="34"/>
        <v>10.526315789473683</v>
      </c>
      <c r="P129" s="10">
        <f t="shared" si="35"/>
        <v>5.9146224252909258E-6</v>
      </c>
      <c r="Q129" s="10">
        <f t="shared" si="36"/>
        <v>1.833532951840187E-4</v>
      </c>
      <c r="R129" s="9">
        <v>338145</v>
      </c>
      <c r="S129" s="8">
        <f t="shared" si="41"/>
        <v>5.5291029700891343</v>
      </c>
      <c r="V129" s="9">
        <v>60.170833000000002</v>
      </c>
      <c r="W129" s="9">
        <f t="shared" si="37"/>
        <v>60.170833000000002</v>
      </c>
      <c r="X129">
        <v>2022</v>
      </c>
      <c r="Y129" s="12" t="s">
        <v>36</v>
      </c>
    </row>
    <row r="130" spans="1:25" x14ac:dyDescent="0.35">
      <c r="A130" s="7" t="s">
        <v>236</v>
      </c>
      <c r="B130" s="7" t="s">
        <v>44</v>
      </c>
      <c r="C130" t="s">
        <v>35</v>
      </c>
      <c r="D130">
        <v>0</v>
      </c>
      <c r="E130">
        <v>0</v>
      </c>
      <c r="F130">
        <f t="shared" si="60"/>
        <v>4</v>
      </c>
      <c r="G130" s="32">
        <v>4</v>
      </c>
      <c r="H130" s="8">
        <f t="shared" si="38"/>
        <v>0.69897000433601886</v>
      </c>
      <c r="I130" s="9">
        <f t="shared" ref="I130:I193" si="61">E130/F130</f>
        <v>0</v>
      </c>
      <c r="K130">
        <f t="shared" ref="K130:K132" si="62">G130</f>
        <v>4</v>
      </c>
      <c r="M130">
        <f t="shared" si="43"/>
        <v>0.6020599913279624</v>
      </c>
      <c r="N130" s="9">
        <f t="shared" ref="N130:N193" si="63">(D130/G130)*100</f>
        <v>0</v>
      </c>
      <c r="O130" s="9" t="e">
        <f t="shared" ref="O130:O193" si="64">(D130/E130)*100</f>
        <v>#DIV/0!</v>
      </c>
      <c r="P130" s="10">
        <f t="shared" ref="P130:P193" si="65">(D130/R130)</f>
        <v>0</v>
      </c>
      <c r="Q130" s="10">
        <f t="shared" ref="Q130:Q193" si="66">(G130/R130)</f>
        <v>2.3121387283236993E-2</v>
      </c>
      <c r="R130" s="9">
        <v>173</v>
      </c>
      <c r="S130" s="8">
        <f t="shared" si="41"/>
        <v>2.2380461031287955</v>
      </c>
      <c r="T130" s="11">
        <v>640</v>
      </c>
      <c r="U130" s="11">
        <v>1050</v>
      </c>
      <c r="V130" s="9">
        <v>-1.2975000000000001</v>
      </c>
      <c r="W130" s="9">
        <f t="shared" ref="W130:W193" si="67">ABS(V130)</f>
        <v>1.2975000000000001</v>
      </c>
      <c r="X130">
        <v>2025</v>
      </c>
      <c r="Y130" s="14" t="s">
        <v>95</v>
      </c>
    </row>
    <row r="131" spans="1:25" x14ac:dyDescent="0.35">
      <c r="A131" s="7" t="s">
        <v>237</v>
      </c>
      <c r="B131" s="7" t="s">
        <v>135</v>
      </c>
      <c r="C131" t="s">
        <v>35</v>
      </c>
      <c r="D131">
        <v>2</v>
      </c>
      <c r="E131">
        <v>2</v>
      </c>
      <c r="F131">
        <f t="shared" si="60"/>
        <v>2</v>
      </c>
      <c r="G131" s="32">
        <v>4</v>
      </c>
      <c r="H131" s="8">
        <f t="shared" ref="H131:H194" si="68">LOG((G131+1))</f>
        <v>0.69897000433601886</v>
      </c>
      <c r="I131" s="9">
        <f t="shared" si="61"/>
        <v>1</v>
      </c>
      <c r="K131">
        <f t="shared" si="62"/>
        <v>4</v>
      </c>
      <c r="M131">
        <f t="shared" si="43"/>
        <v>0.6020599913279624</v>
      </c>
      <c r="N131" s="9">
        <f t="shared" si="63"/>
        <v>50</v>
      </c>
      <c r="O131" s="9">
        <f t="shared" si="64"/>
        <v>100</v>
      </c>
      <c r="P131" s="10">
        <f t="shared" si="65"/>
        <v>1.4182385477237271E-2</v>
      </c>
      <c r="Q131" s="10">
        <f t="shared" si="66"/>
        <v>2.8364770954474542E-2</v>
      </c>
      <c r="R131" s="9">
        <v>141.02000000000001</v>
      </c>
      <c r="S131" s="8">
        <f t="shared" ref="S131:S194" si="69">LOG(R131)</f>
        <v>2.1492807103410239</v>
      </c>
      <c r="T131" s="11">
        <v>915</v>
      </c>
      <c r="U131" s="11">
        <v>1865</v>
      </c>
      <c r="V131" s="9">
        <v>39.443610999999997</v>
      </c>
      <c r="W131" s="9">
        <f t="shared" si="67"/>
        <v>39.443610999999997</v>
      </c>
      <c r="X131">
        <v>2016</v>
      </c>
      <c r="Y131" s="14" t="s">
        <v>163</v>
      </c>
    </row>
    <row r="132" spans="1:25" x14ac:dyDescent="0.35">
      <c r="A132" s="7" t="s">
        <v>238</v>
      </c>
      <c r="B132" s="7" t="s">
        <v>39</v>
      </c>
      <c r="C132" t="s">
        <v>35</v>
      </c>
      <c r="D132">
        <v>0</v>
      </c>
      <c r="E132">
        <v>18</v>
      </c>
      <c r="F132">
        <f t="shared" si="60"/>
        <v>35</v>
      </c>
      <c r="G132" s="33">
        <v>53</v>
      </c>
      <c r="H132" s="8">
        <f t="shared" si="68"/>
        <v>1.7323937598229686</v>
      </c>
      <c r="I132" s="9">
        <f t="shared" si="61"/>
        <v>0.51428571428571423</v>
      </c>
      <c r="J132" s="16"/>
      <c r="K132">
        <f t="shared" si="62"/>
        <v>53</v>
      </c>
      <c r="M132">
        <f t="shared" si="43"/>
        <v>1.7242758696007889</v>
      </c>
      <c r="N132" s="9">
        <f t="shared" si="63"/>
        <v>0</v>
      </c>
      <c r="O132" s="9">
        <f t="shared" si="64"/>
        <v>0</v>
      </c>
      <c r="P132" s="10">
        <f t="shared" si="65"/>
        <v>0</v>
      </c>
      <c r="Q132" s="10">
        <f t="shared" si="66"/>
        <v>3.5976912325622282E-3</v>
      </c>
      <c r="R132" s="9">
        <v>14731.67</v>
      </c>
      <c r="S132" s="8">
        <f t="shared" si="69"/>
        <v>4.168251981783186</v>
      </c>
      <c r="T132" s="11">
        <v>2370</v>
      </c>
      <c r="U132" s="11">
        <v>302</v>
      </c>
      <c r="V132" s="9">
        <v>-8.6747219999999992</v>
      </c>
      <c r="W132" s="9">
        <f t="shared" si="67"/>
        <v>8.6747219999999992</v>
      </c>
      <c r="X132">
        <v>2024</v>
      </c>
      <c r="Y132" s="17" t="s">
        <v>86</v>
      </c>
    </row>
    <row r="133" spans="1:25" x14ac:dyDescent="0.35">
      <c r="A133" s="7" t="s">
        <v>239</v>
      </c>
      <c r="B133" s="7" t="s">
        <v>31</v>
      </c>
      <c r="C133" t="s">
        <v>25</v>
      </c>
      <c r="D133">
        <v>5</v>
      </c>
      <c r="E133">
        <v>47</v>
      </c>
      <c r="F133">
        <f t="shared" si="60"/>
        <v>124</v>
      </c>
      <c r="G133" s="32">
        <v>171</v>
      </c>
      <c r="H133" s="8">
        <f t="shared" si="68"/>
        <v>2.2355284469075487</v>
      </c>
      <c r="I133" s="9">
        <f t="shared" si="61"/>
        <v>0.37903225806451613</v>
      </c>
      <c r="J133">
        <f>G133</f>
        <v>171</v>
      </c>
      <c r="L133">
        <f t="shared" ref="L133:L194" si="70">LOG(J133)</f>
        <v>2.2329961103921536</v>
      </c>
      <c r="N133" s="9">
        <f t="shared" si="63"/>
        <v>2.9239766081871341</v>
      </c>
      <c r="O133" s="9">
        <f t="shared" si="64"/>
        <v>10.638297872340425</v>
      </c>
      <c r="P133" s="10">
        <f t="shared" si="65"/>
        <v>2.9357884353421955E-5</v>
      </c>
      <c r="Q133" s="10">
        <f t="shared" si="66"/>
        <v>1.0040396448870309E-3</v>
      </c>
      <c r="R133" s="9">
        <v>170312</v>
      </c>
      <c r="S133" s="8">
        <f t="shared" si="69"/>
        <v>5.2312452489618906</v>
      </c>
      <c r="V133" s="9">
        <v>30.438333</v>
      </c>
      <c r="W133" s="9">
        <f t="shared" si="67"/>
        <v>30.438333</v>
      </c>
      <c r="X133">
        <v>2025</v>
      </c>
      <c r="Y133" s="15" t="s">
        <v>32</v>
      </c>
    </row>
    <row r="134" spans="1:25" x14ac:dyDescent="0.35">
      <c r="A134" s="7" t="s">
        <v>240</v>
      </c>
      <c r="B134" s="7" t="s">
        <v>34</v>
      </c>
      <c r="C134" t="s">
        <v>35</v>
      </c>
      <c r="D134">
        <v>1</v>
      </c>
      <c r="E134">
        <v>1</v>
      </c>
      <c r="F134">
        <f t="shared" si="60"/>
        <v>3</v>
      </c>
      <c r="G134" s="33">
        <v>4</v>
      </c>
      <c r="H134" s="8">
        <f t="shared" si="68"/>
        <v>0.69897000433601886</v>
      </c>
      <c r="I134" s="9">
        <f t="shared" si="61"/>
        <v>0.33333333333333331</v>
      </c>
      <c r="J134" s="16"/>
      <c r="K134">
        <f>G134</f>
        <v>4</v>
      </c>
      <c r="M134">
        <f t="shared" ref="M134:M195" si="71">LOG(K134)</f>
        <v>0.6020599913279624</v>
      </c>
      <c r="N134" s="9">
        <f t="shared" si="63"/>
        <v>25</v>
      </c>
      <c r="O134" s="9">
        <f t="shared" si="64"/>
        <v>100</v>
      </c>
      <c r="P134" s="10">
        <f t="shared" si="65"/>
        <v>1.201345506967804E-2</v>
      </c>
      <c r="Q134" s="10">
        <f t="shared" si="66"/>
        <v>4.8053820278712162E-2</v>
      </c>
      <c r="R134" s="9">
        <v>83.24</v>
      </c>
      <c r="S134" s="8">
        <f t="shared" si="69"/>
        <v>1.9203320715395893</v>
      </c>
      <c r="T134" s="11">
        <v>119</v>
      </c>
      <c r="U134" s="11">
        <v>99.5</v>
      </c>
      <c r="V134" s="9">
        <v>38.700000000000003</v>
      </c>
      <c r="W134" s="9">
        <f t="shared" si="67"/>
        <v>38.700000000000003</v>
      </c>
      <c r="X134">
        <v>2022</v>
      </c>
      <c r="Y134" s="14" t="s">
        <v>213</v>
      </c>
    </row>
    <row r="135" spans="1:25" x14ac:dyDescent="0.35">
      <c r="A135" s="7" t="s">
        <v>241</v>
      </c>
      <c r="B135" s="7" t="s">
        <v>34</v>
      </c>
      <c r="C135" t="s">
        <v>25</v>
      </c>
      <c r="D135">
        <v>4</v>
      </c>
      <c r="E135">
        <v>35</v>
      </c>
      <c r="F135">
        <f t="shared" si="60"/>
        <v>58</v>
      </c>
      <c r="G135" s="32">
        <v>93</v>
      </c>
      <c r="H135" s="8">
        <f t="shared" si="68"/>
        <v>1.9731278535996986</v>
      </c>
      <c r="I135" s="9">
        <f t="shared" si="61"/>
        <v>0.60344827586206895</v>
      </c>
      <c r="J135">
        <f t="shared" ref="J135:J136" si="72">G135</f>
        <v>93</v>
      </c>
      <c r="L135">
        <f t="shared" si="70"/>
        <v>1.968482948553935</v>
      </c>
      <c r="N135" s="9">
        <f t="shared" si="63"/>
        <v>4.3010752688172049</v>
      </c>
      <c r="O135" s="9">
        <f t="shared" si="64"/>
        <v>11.428571428571429</v>
      </c>
      <c r="P135" s="10">
        <f t="shared" si="65"/>
        <v>7.3537387326934353E-6</v>
      </c>
      <c r="Q135" s="10">
        <f t="shared" si="66"/>
        <v>1.7097442553512236E-4</v>
      </c>
      <c r="R135" s="9">
        <v>543941</v>
      </c>
      <c r="S135" s="8">
        <f t="shared" si="69"/>
        <v>5.7355517953525261</v>
      </c>
      <c r="V135" s="9">
        <v>48.85</v>
      </c>
      <c r="W135" s="9">
        <f t="shared" si="67"/>
        <v>48.85</v>
      </c>
      <c r="X135">
        <v>2006</v>
      </c>
      <c r="Y135" s="14" t="s">
        <v>242</v>
      </c>
    </row>
    <row r="136" spans="1:25" x14ac:dyDescent="0.35">
      <c r="A136" s="7" t="s">
        <v>243</v>
      </c>
      <c r="B136" s="7" t="s">
        <v>24</v>
      </c>
      <c r="C136" t="s">
        <v>25</v>
      </c>
      <c r="D136">
        <v>4</v>
      </c>
      <c r="E136">
        <v>77</v>
      </c>
      <c r="F136">
        <f t="shared" si="60"/>
        <v>172</v>
      </c>
      <c r="G136" s="32">
        <v>249</v>
      </c>
      <c r="H136" s="8">
        <f t="shared" si="68"/>
        <v>2.3979400086720375</v>
      </c>
      <c r="I136" s="9">
        <f t="shared" si="61"/>
        <v>0.44767441860465118</v>
      </c>
      <c r="J136">
        <f t="shared" si="72"/>
        <v>249</v>
      </c>
      <c r="L136">
        <f t="shared" si="70"/>
        <v>2.3961993470957363</v>
      </c>
      <c r="N136" s="9">
        <f t="shared" si="63"/>
        <v>1.6064257028112447</v>
      </c>
      <c r="O136" s="9">
        <f t="shared" si="64"/>
        <v>5.1948051948051948</v>
      </c>
      <c r="P136" s="10">
        <f t="shared" si="65"/>
        <v>4.761904761904762E-5</v>
      </c>
      <c r="Q136" s="10">
        <f t="shared" si="66"/>
        <v>2.9642857142857144E-3</v>
      </c>
      <c r="R136" s="9">
        <v>84000</v>
      </c>
      <c r="S136" s="8">
        <f t="shared" si="69"/>
        <v>4.924279286061882</v>
      </c>
      <c r="V136" s="9">
        <v>3.9339</v>
      </c>
      <c r="W136" s="9">
        <f t="shared" si="67"/>
        <v>3.9339</v>
      </c>
      <c r="X136">
        <v>2022</v>
      </c>
      <c r="Y136" s="12" t="s">
        <v>36</v>
      </c>
    </row>
    <row r="137" spans="1:25" x14ac:dyDescent="0.35">
      <c r="A137" s="7" t="s">
        <v>244</v>
      </c>
      <c r="B137" s="7" t="s">
        <v>179</v>
      </c>
      <c r="C137" t="s">
        <v>35</v>
      </c>
      <c r="D137">
        <v>6</v>
      </c>
      <c r="E137">
        <v>9</v>
      </c>
      <c r="F137">
        <f t="shared" si="60"/>
        <v>13</v>
      </c>
      <c r="G137" s="33">
        <v>22</v>
      </c>
      <c r="H137" s="8">
        <f t="shared" si="68"/>
        <v>1.3617278360175928</v>
      </c>
      <c r="I137" s="9">
        <f t="shared" si="61"/>
        <v>0.69230769230769229</v>
      </c>
      <c r="J137" s="16"/>
      <c r="K137">
        <f t="shared" ref="K137:K139" si="73">G137</f>
        <v>22</v>
      </c>
      <c r="M137">
        <f t="shared" si="71"/>
        <v>1.3424226808222062</v>
      </c>
      <c r="N137" s="9">
        <f t="shared" si="63"/>
        <v>27.27272727272727</v>
      </c>
      <c r="O137" s="9">
        <f t="shared" si="64"/>
        <v>66.666666666666657</v>
      </c>
      <c r="P137" s="10">
        <f t="shared" si="65"/>
        <v>1.4398848092152627E-3</v>
      </c>
      <c r="Q137" s="10">
        <f t="shared" si="66"/>
        <v>5.2795776337892968E-3</v>
      </c>
      <c r="R137" s="9">
        <v>4167</v>
      </c>
      <c r="S137" s="8">
        <f t="shared" si="69"/>
        <v>3.6198235004572781</v>
      </c>
      <c r="T137" s="11">
        <v>2241</v>
      </c>
      <c r="U137" s="11">
        <v>3250</v>
      </c>
      <c r="V137" s="9">
        <v>-17.566666999999999</v>
      </c>
      <c r="W137" s="9">
        <f t="shared" si="67"/>
        <v>17.566666999999999</v>
      </c>
      <c r="X137">
        <v>2022</v>
      </c>
      <c r="Y137" s="12" t="s">
        <v>36</v>
      </c>
    </row>
    <row r="138" spans="1:25" x14ac:dyDescent="0.35">
      <c r="A138" s="7" t="s">
        <v>245</v>
      </c>
      <c r="B138" s="7" t="s">
        <v>135</v>
      </c>
      <c r="C138" t="s">
        <v>35</v>
      </c>
      <c r="D138">
        <v>1</v>
      </c>
      <c r="E138">
        <v>1</v>
      </c>
      <c r="F138">
        <f t="shared" si="60"/>
        <v>10</v>
      </c>
      <c r="G138" s="32">
        <v>11</v>
      </c>
      <c r="H138" s="8">
        <f t="shared" si="68"/>
        <v>1.0791812460476249</v>
      </c>
      <c r="I138" s="9">
        <f t="shared" si="61"/>
        <v>0.1</v>
      </c>
      <c r="K138">
        <f t="shared" si="73"/>
        <v>11</v>
      </c>
      <c r="M138">
        <f t="shared" si="71"/>
        <v>1.0413926851582251</v>
      </c>
      <c r="N138" s="9">
        <f t="shared" si="63"/>
        <v>9.0909090909090917</v>
      </c>
      <c r="O138" s="9">
        <f t="shared" si="64"/>
        <v>100</v>
      </c>
      <c r="P138" s="10">
        <f t="shared" si="65"/>
        <v>6.025040066516442E-4</v>
      </c>
      <c r="Q138" s="10">
        <f t="shared" si="66"/>
        <v>6.6275440731680861E-3</v>
      </c>
      <c r="R138" s="9">
        <v>1659.74</v>
      </c>
      <c r="S138" s="8">
        <f t="shared" si="69"/>
        <v>3.2200400606851867</v>
      </c>
      <c r="T138" s="11">
        <v>807</v>
      </c>
      <c r="U138" s="11">
        <v>101</v>
      </c>
      <c r="V138" s="9">
        <v>28.4</v>
      </c>
      <c r="W138" s="9">
        <f t="shared" si="67"/>
        <v>28.4</v>
      </c>
      <c r="X138">
        <v>2016</v>
      </c>
      <c r="Y138" s="14" t="s">
        <v>163</v>
      </c>
    </row>
    <row r="139" spans="1:25" x14ac:dyDescent="0.35">
      <c r="A139" s="7" t="s">
        <v>246</v>
      </c>
      <c r="B139" s="7" t="s">
        <v>74</v>
      </c>
      <c r="C139" t="s">
        <v>35</v>
      </c>
      <c r="D139">
        <v>1</v>
      </c>
      <c r="E139">
        <v>2</v>
      </c>
      <c r="F139">
        <f t="shared" si="60"/>
        <v>8</v>
      </c>
      <c r="G139" s="33">
        <v>10</v>
      </c>
      <c r="H139" s="8">
        <f t="shared" si="68"/>
        <v>1.0413926851582251</v>
      </c>
      <c r="I139" s="9">
        <f t="shared" si="61"/>
        <v>0.25</v>
      </c>
      <c r="J139" s="16"/>
      <c r="K139">
        <f t="shared" si="73"/>
        <v>10</v>
      </c>
      <c r="M139">
        <f t="shared" si="71"/>
        <v>1</v>
      </c>
      <c r="N139" s="9">
        <f t="shared" si="63"/>
        <v>10</v>
      </c>
      <c r="O139" s="9">
        <f t="shared" si="64"/>
        <v>50</v>
      </c>
      <c r="P139" s="10">
        <f t="shared" si="65"/>
        <v>1.2500000000000001E-2</v>
      </c>
      <c r="Q139" s="10">
        <f t="shared" si="66"/>
        <v>0.125</v>
      </c>
      <c r="R139" s="9">
        <v>80</v>
      </c>
      <c r="S139" s="8">
        <f t="shared" si="69"/>
        <v>1.9030899869919435</v>
      </c>
      <c r="T139" s="11">
        <v>524</v>
      </c>
      <c r="U139" s="11">
        <v>275</v>
      </c>
      <c r="V139" s="9">
        <v>-14.275</v>
      </c>
      <c r="W139" s="9">
        <f t="shared" si="67"/>
        <v>14.275</v>
      </c>
      <c r="X139">
        <v>2021</v>
      </c>
      <c r="Y139" s="14" t="s">
        <v>247</v>
      </c>
    </row>
    <row r="140" spans="1:25" x14ac:dyDescent="0.35">
      <c r="A140" s="7" t="s">
        <v>248</v>
      </c>
      <c r="B140" s="7" t="s">
        <v>141</v>
      </c>
      <c r="C140" t="s">
        <v>25</v>
      </c>
      <c r="D140">
        <v>1</v>
      </c>
      <c r="E140">
        <v>101</v>
      </c>
      <c r="F140">
        <f t="shared" si="60"/>
        <v>174</v>
      </c>
      <c r="G140" s="32">
        <v>275</v>
      </c>
      <c r="H140" s="8">
        <f t="shared" si="68"/>
        <v>2.4409090820652177</v>
      </c>
      <c r="I140" s="9">
        <f t="shared" si="61"/>
        <v>0.58045977011494254</v>
      </c>
      <c r="J140">
        <f t="shared" ref="J140:J145" si="74">G140</f>
        <v>275</v>
      </c>
      <c r="L140">
        <f t="shared" si="70"/>
        <v>2.4393326938302629</v>
      </c>
      <c r="N140" s="9">
        <f t="shared" si="63"/>
        <v>0.36363636363636365</v>
      </c>
      <c r="O140" s="9">
        <f t="shared" si="64"/>
        <v>0.99009900990099009</v>
      </c>
      <c r="P140" s="10">
        <f t="shared" si="65"/>
        <v>3.7359714272905239E-6</v>
      </c>
      <c r="Q140" s="10">
        <f t="shared" si="66"/>
        <v>1.0273921425048942E-3</v>
      </c>
      <c r="R140" s="9">
        <v>267668</v>
      </c>
      <c r="S140" s="8">
        <f t="shared" si="69"/>
        <v>5.4275964539134405</v>
      </c>
      <c r="V140" s="9">
        <v>0.38333299999999998</v>
      </c>
      <c r="W140" s="9">
        <f t="shared" si="67"/>
        <v>0.38333299999999998</v>
      </c>
      <c r="X140">
        <v>2022</v>
      </c>
      <c r="Y140" s="12" t="s">
        <v>36</v>
      </c>
    </row>
    <row r="141" spans="1:25" x14ac:dyDescent="0.35">
      <c r="A141" s="7" t="s">
        <v>249</v>
      </c>
      <c r="B141" s="7" t="s">
        <v>108</v>
      </c>
      <c r="C141" t="s">
        <v>25</v>
      </c>
      <c r="D141">
        <v>1</v>
      </c>
      <c r="E141">
        <v>26</v>
      </c>
      <c r="F141">
        <f t="shared" si="60"/>
        <v>64</v>
      </c>
      <c r="G141" s="32">
        <v>90</v>
      </c>
      <c r="H141" s="8">
        <f t="shared" si="68"/>
        <v>1.9590413923210936</v>
      </c>
      <c r="I141" s="9">
        <f t="shared" si="61"/>
        <v>0.40625</v>
      </c>
      <c r="J141">
        <f t="shared" si="74"/>
        <v>90</v>
      </c>
      <c r="L141">
        <f t="shared" si="70"/>
        <v>1.954242509439325</v>
      </c>
      <c r="N141" s="9">
        <f t="shared" si="63"/>
        <v>1.1111111111111112</v>
      </c>
      <c r="O141" s="9">
        <f t="shared" si="64"/>
        <v>3.8461538461538463</v>
      </c>
      <c r="P141" s="10">
        <f t="shared" si="65"/>
        <v>8.849557522123894E-5</v>
      </c>
      <c r="Q141" s="10">
        <f t="shared" si="66"/>
        <v>7.9646017699115043E-3</v>
      </c>
      <c r="R141" s="9">
        <v>11300</v>
      </c>
      <c r="S141" s="8">
        <f t="shared" si="69"/>
        <v>4.0530784434834199</v>
      </c>
      <c r="V141" s="9">
        <v>13.45</v>
      </c>
      <c r="W141" s="9">
        <f t="shared" si="67"/>
        <v>13.45</v>
      </c>
      <c r="X141">
        <v>2022</v>
      </c>
      <c r="Y141" s="12" t="s">
        <v>36</v>
      </c>
    </row>
    <row r="142" spans="1:25" x14ac:dyDescent="0.35">
      <c r="A142" s="7" t="s">
        <v>250</v>
      </c>
      <c r="B142" s="7" t="s">
        <v>34</v>
      </c>
      <c r="C142" t="s">
        <v>25</v>
      </c>
      <c r="D142">
        <v>3</v>
      </c>
      <c r="E142">
        <v>26</v>
      </c>
      <c r="F142">
        <f t="shared" si="60"/>
        <v>45</v>
      </c>
      <c r="G142" s="32">
        <v>71</v>
      </c>
      <c r="H142" s="8">
        <f t="shared" si="68"/>
        <v>1.8573324964312685</v>
      </c>
      <c r="I142" s="9">
        <f t="shared" si="61"/>
        <v>0.57777777777777772</v>
      </c>
      <c r="J142">
        <f t="shared" si="74"/>
        <v>71</v>
      </c>
      <c r="L142">
        <f t="shared" si="70"/>
        <v>1.8512583487190752</v>
      </c>
      <c r="N142" s="9">
        <f t="shared" si="63"/>
        <v>4.225352112676056</v>
      </c>
      <c r="O142" s="9">
        <f t="shared" si="64"/>
        <v>11.538461538461538</v>
      </c>
      <c r="P142" s="10">
        <f t="shared" si="65"/>
        <v>4.3041606886657102E-5</v>
      </c>
      <c r="Q142" s="10">
        <f t="shared" si="66"/>
        <v>1.0186513629842182E-3</v>
      </c>
      <c r="R142" s="9">
        <v>69700</v>
      </c>
      <c r="S142" s="8">
        <f t="shared" si="69"/>
        <v>4.8432327780980096</v>
      </c>
      <c r="V142" s="9">
        <v>41.716667000000001</v>
      </c>
      <c r="W142" s="9">
        <f t="shared" si="67"/>
        <v>41.716667000000001</v>
      </c>
      <c r="X142">
        <v>2021</v>
      </c>
      <c r="Y142" s="14" t="s">
        <v>29</v>
      </c>
    </row>
    <row r="143" spans="1:25" x14ac:dyDescent="0.35">
      <c r="A143" s="7" t="s">
        <v>251</v>
      </c>
      <c r="B143" s="7" t="s">
        <v>31</v>
      </c>
      <c r="C143" t="s">
        <v>25</v>
      </c>
      <c r="D143">
        <v>6</v>
      </c>
      <c r="E143">
        <v>53</v>
      </c>
      <c r="F143">
        <f t="shared" si="60"/>
        <v>126</v>
      </c>
      <c r="G143" s="32">
        <v>179</v>
      </c>
      <c r="H143" s="8">
        <f t="shared" si="68"/>
        <v>2.255272505103306</v>
      </c>
      <c r="I143" s="9">
        <f t="shared" si="61"/>
        <v>0.42063492063492064</v>
      </c>
      <c r="J143">
        <f t="shared" si="74"/>
        <v>179</v>
      </c>
      <c r="L143">
        <f t="shared" si="70"/>
        <v>2.2528530309798933</v>
      </c>
      <c r="N143" s="9">
        <f t="shared" si="63"/>
        <v>3.3519553072625698</v>
      </c>
      <c r="O143" s="9">
        <f t="shared" si="64"/>
        <v>11.320754716981133</v>
      </c>
      <c r="P143" s="10">
        <f t="shared" si="65"/>
        <v>3.8984075005360312E-5</v>
      </c>
      <c r="Q143" s="10">
        <f t="shared" si="66"/>
        <v>1.1630249043265825E-3</v>
      </c>
      <c r="R143" s="9">
        <v>153909</v>
      </c>
      <c r="S143" s="8">
        <f t="shared" si="69"/>
        <v>5.1872640164270187</v>
      </c>
      <c r="V143" s="9">
        <v>33.748888999999998</v>
      </c>
      <c r="W143" s="9">
        <f t="shared" si="67"/>
        <v>33.748888999999998</v>
      </c>
      <c r="X143">
        <v>2025</v>
      </c>
      <c r="Y143" s="15" t="s">
        <v>32</v>
      </c>
    </row>
    <row r="144" spans="1:25" x14ac:dyDescent="0.35">
      <c r="A144" s="7" t="s">
        <v>252</v>
      </c>
      <c r="B144" s="7" t="s">
        <v>34</v>
      </c>
      <c r="C144" t="s">
        <v>25</v>
      </c>
      <c r="D144">
        <v>2</v>
      </c>
      <c r="E144">
        <v>33</v>
      </c>
      <c r="F144">
        <f t="shared" si="60"/>
        <v>53</v>
      </c>
      <c r="G144" s="32">
        <v>86</v>
      </c>
      <c r="H144" s="8">
        <f t="shared" si="68"/>
        <v>1.9395192526186185</v>
      </c>
      <c r="I144" s="9">
        <f t="shared" si="61"/>
        <v>0.62264150943396224</v>
      </c>
      <c r="J144">
        <f t="shared" si="74"/>
        <v>86</v>
      </c>
      <c r="L144">
        <f t="shared" si="70"/>
        <v>1.9344984512435677</v>
      </c>
      <c r="N144" s="9">
        <f t="shared" si="63"/>
        <v>2.3255813953488373</v>
      </c>
      <c r="O144" s="9">
        <f t="shared" si="64"/>
        <v>6.0606060606060606</v>
      </c>
      <c r="P144" s="10">
        <f t="shared" si="65"/>
        <v>5.5929037237552996E-6</v>
      </c>
      <c r="Q144" s="10">
        <f t="shared" si="66"/>
        <v>2.4049486012147787E-4</v>
      </c>
      <c r="R144" s="9">
        <v>357596</v>
      </c>
      <c r="S144" s="8">
        <f t="shared" si="69"/>
        <v>5.5533926522165995</v>
      </c>
      <c r="V144" s="9">
        <v>52.516666999999998</v>
      </c>
      <c r="W144" s="9">
        <f t="shared" si="67"/>
        <v>52.516666999999998</v>
      </c>
      <c r="X144">
        <v>2022</v>
      </c>
      <c r="Y144" s="12" t="s">
        <v>36</v>
      </c>
    </row>
    <row r="145" spans="1:25" x14ac:dyDescent="0.35">
      <c r="A145" s="7" t="s">
        <v>253</v>
      </c>
      <c r="B145" s="7" t="s">
        <v>108</v>
      </c>
      <c r="C145" t="s">
        <v>25</v>
      </c>
      <c r="D145">
        <v>1</v>
      </c>
      <c r="E145">
        <v>62</v>
      </c>
      <c r="F145">
        <f t="shared" si="60"/>
        <v>127</v>
      </c>
      <c r="G145" s="32">
        <v>189</v>
      </c>
      <c r="H145" s="8">
        <f t="shared" si="68"/>
        <v>2.2787536009528289</v>
      </c>
      <c r="I145" s="9">
        <f t="shared" si="61"/>
        <v>0.48818897637795278</v>
      </c>
      <c r="J145">
        <f t="shared" si="74"/>
        <v>189</v>
      </c>
      <c r="L145">
        <f t="shared" si="70"/>
        <v>2.2764618041732443</v>
      </c>
      <c r="N145" s="9">
        <f t="shared" si="63"/>
        <v>0.52910052910052907</v>
      </c>
      <c r="O145" s="9">
        <f t="shared" si="64"/>
        <v>1.6129032258064515</v>
      </c>
      <c r="P145" s="10">
        <f t="shared" si="65"/>
        <v>4.1666666666666669E-6</v>
      </c>
      <c r="Q145" s="10">
        <f t="shared" si="66"/>
        <v>7.8750000000000001E-4</v>
      </c>
      <c r="R145" s="9">
        <v>240000</v>
      </c>
      <c r="S145" s="8">
        <f t="shared" si="69"/>
        <v>5.3802112417116064</v>
      </c>
      <c r="V145" s="9">
        <v>5.5549999999999997</v>
      </c>
      <c r="W145" s="9">
        <f t="shared" si="67"/>
        <v>5.5549999999999997</v>
      </c>
      <c r="X145">
        <v>2022</v>
      </c>
      <c r="Y145" s="12" t="s">
        <v>36</v>
      </c>
    </row>
    <row r="146" spans="1:25" x14ac:dyDescent="0.35">
      <c r="A146" s="7" t="s">
        <v>254</v>
      </c>
      <c r="B146" s="7" t="s">
        <v>132</v>
      </c>
      <c r="C146" t="s">
        <v>35</v>
      </c>
      <c r="D146">
        <v>0</v>
      </c>
      <c r="E146">
        <v>0</v>
      </c>
      <c r="F146">
        <f t="shared" si="60"/>
        <v>2</v>
      </c>
      <c r="G146" s="33">
        <v>2</v>
      </c>
      <c r="H146" s="8">
        <f t="shared" si="68"/>
        <v>0.47712125471966244</v>
      </c>
      <c r="I146" s="9">
        <f t="shared" si="61"/>
        <v>0</v>
      </c>
      <c r="J146" s="16"/>
      <c r="K146">
        <f t="shared" ref="K146:K151" si="75">G146</f>
        <v>2</v>
      </c>
      <c r="M146">
        <f t="shared" si="71"/>
        <v>0.3010299956639812</v>
      </c>
      <c r="N146" s="9">
        <f t="shared" si="63"/>
        <v>0</v>
      </c>
      <c r="O146" s="9" t="e">
        <f t="shared" si="64"/>
        <v>#DIV/0!</v>
      </c>
      <c r="P146" s="10">
        <f t="shared" si="65"/>
        <v>0</v>
      </c>
      <c r="Q146" s="10">
        <f t="shared" si="66"/>
        <v>0.4</v>
      </c>
      <c r="R146" s="9">
        <v>5</v>
      </c>
      <c r="S146" s="8">
        <f t="shared" si="69"/>
        <v>0.69897000433601886</v>
      </c>
      <c r="T146" s="11">
        <v>1</v>
      </c>
      <c r="U146" s="11">
        <v>180</v>
      </c>
      <c r="V146" s="9">
        <v>-11.55</v>
      </c>
      <c r="W146" s="9">
        <f t="shared" si="67"/>
        <v>11.55</v>
      </c>
      <c r="X146">
        <v>2021</v>
      </c>
      <c r="Y146" s="14" t="s">
        <v>65</v>
      </c>
    </row>
    <row r="147" spans="1:25" x14ac:dyDescent="0.35">
      <c r="A147" s="7" t="s">
        <v>255</v>
      </c>
      <c r="B147" s="7" t="s">
        <v>34</v>
      </c>
      <c r="C147" t="s">
        <v>35</v>
      </c>
      <c r="D147">
        <v>2</v>
      </c>
      <c r="E147">
        <v>12</v>
      </c>
      <c r="F147">
        <f t="shared" si="60"/>
        <v>17</v>
      </c>
      <c r="G147" s="33">
        <v>29</v>
      </c>
      <c r="H147" s="8">
        <f t="shared" si="68"/>
        <v>1.4771212547196624</v>
      </c>
      <c r="I147" s="9">
        <f t="shared" si="61"/>
        <v>0.70588235294117652</v>
      </c>
      <c r="J147" s="16"/>
      <c r="K147">
        <f t="shared" si="75"/>
        <v>29</v>
      </c>
      <c r="M147">
        <f t="shared" si="71"/>
        <v>1.4623979978989561</v>
      </c>
      <c r="N147" s="9">
        <f t="shared" si="63"/>
        <v>6.8965517241379306</v>
      </c>
      <c r="O147" s="9">
        <f t="shared" si="64"/>
        <v>16.666666666666664</v>
      </c>
      <c r="P147" s="10">
        <f t="shared" si="65"/>
        <v>7.1622976650909612E-3</v>
      </c>
      <c r="Q147" s="10">
        <f t="shared" si="66"/>
        <v>0.10385331614381893</v>
      </c>
      <c r="R147" s="9">
        <v>279.24</v>
      </c>
      <c r="S147" s="8">
        <f t="shared" si="69"/>
        <v>2.4459776293343549</v>
      </c>
      <c r="T147" s="11">
        <v>673</v>
      </c>
      <c r="U147" s="11">
        <v>17.600000000000001</v>
      </c>
      <c r="V147" s="9">
        <v>40.160832999999997</v>
      </c>
      <c r="W147" s="9">
        <f t="shared" si="67"/>
        <v>40.160832999999997</v>
      </c>
      <c r="X147">
        <v>2006</v>
      </c>
      <c r="Y147" s="12" t="s">
        <v>256</v>
      </c>
    </row>
    <row r="148" spans="1:25" x14ac:dyDescent="0.35">
      <c r="A148" s="7" t="s">
        <v>257</v>
      </c>
      <c r="B148" s="7" t="s">
        <v>135</v>
      </c>
      <c r="C148" t="s">
        <v>35</v>
      </c>
      <c r="D148">
        <v>1</v>
      </c>
      <c r="E148">
        <v>1</v>
      </c>
      <c r="F148">
        <f t="shared" si="60"/>
        <v>2</v>
      </c>
      <c r="G148" s="32">
        <v>3</v>
      </c>
      <c r="H148" s="8">
        <f t="shared" si="68"/>
        <v>0.6020599913279624</v>
      </c>
      <c r="I148" s="9">
        <f t="shared" si="61"/>
        <v>0.5</v>
      </c>
      <c r="K148">
        <f t="shared" si="75"/>
        <v>3</v>
      </c>
      <c r="M148">
        <f t="shared" si="71"/>
        <v>0.47712125471966244</v>
      </c>
      <c r="N148" s="9">
        <f t="shared" si="63"/>
        <v>33.333333333333329</v>
      </c>
      <c r="O148" s="9">
        <f t="shared" si="64"/>
        <v>100</v>
      </c>
      <c r="P148" s="10">
        <f t="shared" si="65"/>
        <v>1.6488046166529265E-2</v>
      </c>
      <c r="Q148" s="10">
        <f t="shared" si="66"/>
        <v>4.9464138499587799E-2</v>
      </c>
      <c r="R148" s="9">
        <v>60.65</v>
      </c>
      <c r="S148" s="8">
        <f t="shared" si="69"/>
        <v>1.7828308052025919</v>
      </c>
      <c r="T148" s="11">
        <v>375</v>
      </c>
      <c r="U148" s="11">
        <v>1600</v>
      </c>
      <c r="V148" s="9">
        <v>39.051389</v>
      </c>
      <c r="W148" s="9">
        <f t="shared" si="67"/>
        <v>39.051389</v>
      </c>
      <c r="X148">
        <v>2016</v>
      </c>
      <c r="Y148" s="14" t="s">
        <v>163</v>
      </c>
    </row>
    <row r="149" spans="1:25" x14ac:dyDescent="0.35">
      <c r="A149" s="7" t="s">
        <v>258</v>
      </c>
      <c r="B149" s="7" t="s">
        <v>135</v>
      </c>
      <c r="C149" t="s">
        <v>35</v>
      </c>
      <c r="D149">
        <v>1</v>
      </c>
      <c r="E149">
        <v>1</v>
      </c>
      <c r="F149">
        <f t="shared" si="60"/>
        <v>10</v>
      </c>
      <c r="G149" s="32">
        <v>11</v>
      </c>
      <c r="H149" s="8">
        <f t="shared" si="68"/>
        <v>1.0791812460476249</v>
      </c>
      <c r="I149" s="9">
        <f t="shared" si="61"/>
        <v>0.1</v>
      </c>
      <c r="K149">
        <f t="shared" si="75"/>
        <v>11</v>
      </c>
      <c r="M149">
        <f t="shared" si="71"/>
        <v>1.0413926851582251</v>
      </c>
      <c r="N149" s="9">
        <f t="shared" si="63"/>
        <v>9.0909090909090917</v>
      </c>
      <c r="O149" s="9">
        <f t="shared" si="64"/>
        <v>100</v>
      </c>
      <c r="P149" s="10">
        <f t="shared" si="65"/>
        <v>6.4098044368666313E-4</v>
      </c>
      <c r="Q149" s="10">
        <f t="shared" si="66"/>
        <v>7.0507848805532944E-3</v>
      </c>
      <c r="R149" s="9">
        <v>1560.11</v>
      </c>
      <c r="S149" s="8">
        <f t="shared" si="69"/>
        <v>3.1931552206036957</v>
      </c>
      <c r="T149" s="11">
        <v>1956</v>
      </c>
      <c r="U149" s="11">
        <v>199</v>
      </c>
      <c r="V149" s="9">
        <v>27.966667000000001</v>
      </c>
      <c r="W149" s="9">
        <f t="shared" si="67"/>
        <v>27.966667000000001</v>
      </c>
      <c r="X149">
        <v>2016</v>
      </c>
      <c r="Y149" s="14" t="s">
        <v>163</v>
      </c>
    </row>
    <row r="150" spans="1:25" x14ac:dyDescent="0.35">
      <c r="A150" s="7" t="s">
        <v>259</v>
      </c>
      <c r="B150" s="7" t="s">
        <v>132</v>
      </c>
      <c r="C150" t="s">
        <v>35</v>
      </c>
      <c r="D150">
        <v>1</v>
      </c>
      <c r="E150">
        <v>2</v>
      </c>
      <c r="F150">
        <f t="shared" si="60"/>
        <v>10</v>
      </c>
      <c r="G150" s="33">
        <v>12</v>
      </c>
      <c r="H150" s="8">
        <f t="shared" si="68"/>
        <v>1.1139433523068367</v>
      </c>
      <c r="I150" s="9">
        <f t="shared" si="61"/>
        <v>0.2</v>
      </c>
      <c r="J150" s="16"/>
      <c r="K150">
        <f t="shared" si="75"/>
        <v>12</v>
      </c>
      <c r="M150">
        <f t="shared" si="71"/>
        <v>1.0791812460476249</v>
      </c>
      <c r="N150" s="9">
        <f t="shared" si="63"/>
        <v>8.3333333333333321</v>
      </c>
      <c r="O150" s="9">
        <f t="shared" si="64"/>
        <v>50</v>
      </c>
      <c r="P150" s="10">
        <f t="shared" si="65"/>
        <v>9.7560975609756097E-4</v>
      </c>
      <c r="Q150" s="10">
        <f t="shared" si="66"/>
        <v>1.1707317073170732E-2</v>
      </c>
      <c r="R150" s="9">
        <v>1025</v>
      </c>
      <c r="S150" s="8">
        <f t="shared" si="69"/>
        <v>3.0107238653917729</v>
      </c>
      <c r="T150" s="11">
        <v>2361</v>
      </c>
      <c r="U150" s="11">
        <v>294</v>
      </c>
      <c r="V150" s="9">
        <v>-11.583333</v>
      </c>
      <c r="W150" s="9">
        <f t="shared" si="67"/>
        <v>11.583333</v>
      </c>
      <c r="X150">
        <v>2021</v>
      </c>
      <c r="Y150" s="14" t="s">
        <v>65</v>
      </c>
    </row>
    <row r="151" spans="1:25" x14ac:dyDescent="0.35">
      <c r="A151" s="7" t="s">
        <v>260</v>
      </c>
      <c r="B151" s="7" t="s">
        <v>34</v>
      </c>
      <c r="C151" t="s">
        <v>35</v>
      </c>
      <c r="D151">
        <v>2</v>
      </c>
      <c r="E151">
        <v>16</v>
      </c>
      <c r="F151">
        <f t="shared" si="60"/>
        <v>26</v>
      </c>
      <c r="G151" s="33">
        <v>42</v>
      </c>
      <c r="H151" s="8">
        <f t="shared" si="68"/>
        <v>1.6334684555795864</v>
      </c>
      <c r="I151" s="9">
        <f t="shared" si="61"/>
        <v>0.61538461538461542</v>
      </c>
      <c r="J151" s="16"/>
      <c r="K151">
        <f t="shared" si="75"/>
        <v>42</v>
      </c>
      <c r="M151">
        <f t="shared" si="71"/>
        <v>1.6232492903979006</v>
      </c>
      <c r="N151" s="9">
        <f t="shared" si="63"/>
        <v>4.7619047619047619</v>
      </c>
      <c r="O151" s="9">
        <f t="shared" si="64"/>
        <v>12.5</v>
      </c>
      <c r="P151" s="10">
        <f t="shared" si="65"/>
        <v>9.5542466237680998E-6</v>
      </c>
      <c r="Q151" s="10">
        <f t="shared" si="66"/>
        <v>2.0063917909913007E-4</v>
      </c>
      <c r="R151" s="9">
        <v>209331</v>
      </c>
      <c r="S151" s="8">
        <f t="shared" si="69"/>
        <v>5.320833548128495</v>
      </c>
      <c r="T151" s="11">
        <v>1345</v>
      </c>
      <c r="U151" s="11">
        <v>34</v>
      </c>
      <c r="V151" s="9">
        <v>54</v>
      </c>
      <c r="W151" s="9">
        <f t="shared" si="67"/>
        <v>54</v>
      </c>
      <c r="X151">
        <v>2004</v>
      </c>
      <c r="Y151" s="14" t="s">
        <v>261</v>
      </c>
    </row>
    <row r="152" spans="1:25" x14ac:dyDescent="0.35">
      <c r="A152" s="7" t="s">
        <v>262</v>
      </c>
      <c r="B152" s="7" t="s">
        <v>34</v>
      </c>
      <c r="C152" t="s">
        <v>25</v>
      </c>
      <c r="D152">
        <v>2</v>
      </c>
      <c r="E152">
        <v>26</v>
      </c>
      <c r="F152">
        <f t="shared" si="60"/>
        <v>50</v>
      </c>
      <c r="G152" s="32">
        <v>76</v>
      </c>
      <c r="H152" s="8">
        <f t="shared" si="68"/>
        <v>1.8864907251724818</v>
      </c>
      <c r="I152" s="9">
        <f t="shared" si="61"/>
        <v>0.52</v>
      </c>
      <c r="J152">
        <f t="shared" ref="J152:J153" si="76">G152</f>
        <v>76</v>
      </c>
      <c r="L152">
        <f t="shared" si="70"/>
        <v>1.8808135922807914</v>
      </c>
      <c r="N152" s="9">
        <f t="shared" si="63"/>
        <v>2.6315789473684208</v>
      </c>
      <c r="O152" s="9">
        <f t="shared" si="64"/>
        <v>7.6923076923076925</v>
      </c>
      <c r="P152" s="10">
        <f t="shared" si="65"/>
        <v>1.517105362967458E-5</v>
      </c>
      <c r="Q152" s="10">
        <f t="shared" si="66"/>
        <v>5.765000379276341E-4</v>
      </c>
      <c r="R152" s="9">
        <f>131957-T110</f>
        <v>131830</v>
      </c>
      <c r="S152" s="8">
        <f t="shared" si="69"/>
        <v>5.1200142520780672</v>
      </c>
      <c r="V152" s="9">
        <v>37.966667000000001</v>
      </c>
      <c r="W152" s="9">
        <f t="shared" si="67"/>
        <v>37.966667000000001</v>
      </c>
      <c r="X152">
        <v>2022</v>
      </c>
      <c r="Y152" s="12" t="s">
        <v>36</v>
      </c>
    </row>
    <row r="153" spans="1:25" x14ac:dyDescent="0.35">
      <c r="A153" s="7" t="s">
        <v>263</v>
      </c>
      <c r="B153" s="7" t="s">
        <v>232</v>
      </c>
      <c r="C153" s="18" t="s">
        <v>25</v>
      </c>
      <c r="D153">
        <v>0</v>
      </c>
      <c r="E153">
        <v>0</v>
      </c>
      <c r="F153">
        <f t="shared" si="60"/>
        <v>0</v>
      </c>
      <c r="G153" s="33">
        <v>0</v>
      </c>
      <c r="H153" s="8">
        <f t="shared" si="68"/>
        <v>0</v>
      </c>
      <c r="I153" s="9" t="e">
        <f t="shared" si="61"/>
        <v>#DIV/0!</v>
      </c>
      <c r="J153">
        <f t="shared" si="76"/>
        <v>0</v>
      </c>
      <c r="K153" s="16"/>
      <c r="N153" s="9" t="e">
        <f t="shared" si="63"/>
        <v>#DIV/0!</v>
      </c>
      <c r="O153" s="9" t="e">
        <f t="shared" si="64"/>
        <v>#DIV/0!</v>
      </c>
      <c r="P153" s="10">
        <f t="shared" si="65"/>
        <v>0</v>
      </c>
      <c r="Q153" s="10">
        <f t="shared" si="66"/>
        <v>0</v>
      </c>
      <c r="R153" s="9">
        <v>2166086</v>
      </c>
      <c r="S153" s="8">
        <f t="shared" si="69"/>
        <v>6.3356756954028723</v>
      </c>
      <c r="T153" s="11">
        <v>3700</v>
      </c>
      <c r="U153" s="11">
        <v>432</v>
      </c>
      <c r="V153" s="9">
        <v>64.166667000000004</v>
      </c>
      <c r="W153" s="9">
        <f t="shared" si="67"/>
        <v>64.166667000000004</v>
      </c>
      <c r="X153">
        <v>2022</v>
      </c>
      <c r="Y153" s="12" t="s">
        <v>36</v>
      </c>
    </row>
    <row r="154" spans="1:25" x14ac:dyDescent="0.35">
      <c r="A154" s="7" t="s">
        <v>264</v>
      </c>
      <c r="B154" s="7" t="s">
        <v>63</v>
      </c>
      <c r="C154" t="s">
        <v>35</v>
      </c>
      <c r="D154">
        <v>1</v>
      </c>
      <c r="E154">
        <v>5</v>
      </c>
      <c r="F154">
        <f t="shared" si="60"/>
        <v>17</v>
      </c>
      <c r="G154" s="33">
        <v>22</v>
      </c>
      <c r="H154" s="8">
        <f t="shared" si="68"/>
        <v>1.3617278360175928</v>
      </c>
      <c r="I154" s="9">
        <f t="shared" si="61"/>
        <v>0.29411764705882354</v>
      </c>
      <c r="J154" s="16"/>
      <c r="K154">
        <f t="shared" ref="K154:K156" si="77">G154</f>
        <v>22</v>
      </c>
      <c r="M154">
        <f t="shared" si="71"/>
        <v>1.3424226808222062</v>
      </c>
      <c r="N154" s="9">
        <f t="shared" si="63"/>
        <v>4.5454545454545459</v>
      </c>
      <c r="O154" s="9">
        <f t="shared" si="64"/>
        <v>20</v>
      </c>
      <c r="P154" s="10">
        <f t="shared" si="65"/>
        <v>2.9069767441860465E-3</v>
      </c>
      <c r="Q154" s="10">
        <f t="shared" si="66"/>
        <v>6.3953488372093026E-2</v>
      </c>
      <c r="R154" s="9">
        <v>344</v>
      </c>
      <c r="S154" s="8">
        <f t="shared" si="69"/>
        <v>2.53655844257153</v>
      </c>
      <c r="T154" s="11">
        <v>870</v>
      </c>
      <c r="U154" s="11">
        <v>137.6</v>
      </c>
      <c r="V154" s="9">
        <v>12.053889</v>
      </c>
      <c r="W154" s="9">
        <f t="shared" si="67"/>
        <v>12.053889</v>
      </c>
      <c r="X154">
        <v>2022</v>
      </c>
      <c r="Y154" s="12" t="s">
        <v>36</v>
      </c>
    </row>
    <row r="155" spans="1:25" x14ac:dyDescent="0.35">
      <c r="A155" s="7" t="s">
        <v>265</v>
      </c>
      <c r="B155" s="7" t="s">
        <v>63</v>
      </c>
      <c r="C155" t="s">
        <v>35</v>
      </c>
      <c r="D155">
        <v>3</v>
      </c>
      <c r="E155">
        <v>10</v>
      </c>
      <c r="F155">
        <f t="shared" si="60"/>
        <v>30</v>
      </c>
      <c r="G155" s="33">
        <v>40</v>
      </c>
      <c r="H155" s="8">
        <f t="shared" si="68"/>
        <v>1.6127838567197355</v>
      </c>
      <c r="I155" s="9">
        <f t="shared" si="61"/>
        <v>0.33333333333333331</v>
      </c>
      <c r="J155" s="16"/>
      <c r="K155">
        <f t="shared" si="77"/>
        <v>40</v>
      </c>
      <c r="M155">
        <f t="shared" si="71"/>
        <v>1.6020599913279623</v>
      </c>
      <c r="N155" s="9">
        <f t="shared" si="63"/>
        <v>7.5</v>
      </c>
      <c r="O155" s="9">
        <f t="shared" si="64"/>
        <v>30</v>
      </c>
      <c r="P155" s="10">
        <f t="shared" si="65"/>
        <v>1.8427518427518428E-3</v>
      </c>
      <c r="Q155" s="10">
        <f t="shared" si="66"/>
        <v>2.4570024570024569E-2</v>
      </c>
      <c r="R155" s="9">
        <v>1628</v>
      </c>
      <c r="S155" s="8">
        <f t="shared" si="69"/>
        <v>3.2116544005531824</v>
      </c>
      <c r="T155" s="11">
        <v>1467</v>
      </c>
      <c r="U155" s="11">
        <v>574.9</v>
      </c>
      <c r="V155" s="9">
        <v>16.25</v>
      </c>
      <c r="W155" s="9">
        <f t="shared" si="67"/>
        <v>16.25</v>
      </c>
      <c r="X155">
        <v>2022</v>
      </c>
      <c r="Y155" s="12" t="s">
        <v>36</v>
      </c>
    </row>
    <row r="156" spans="1:25" x14ac:dyDescent="0.35">
      <c r="A156" s="7" t="s">
        <v>266</v>
      </c>
      <c r="B156" s="7" t="s">
        <v>167</v>
      </c>
      <c r="C156" t="s">
        <v>35</v>
      </c>
      <c r="D156">
        <v>1</v>
      </c>
      <c r="E156">
        <v>2</v>
      </c>
      <c r="F156">
        <f t="shared" si="60"/>
        <v>13</v>
      </c>
      <c r="G156" s="33">
        <v>15</v>
      </c>
      <c r="H156" s="8">
        <f t="shared" si="68"/>
        <v>1.2041199826559248</v>
      </c>
      <c r="I156" s="9">
        <f t="shared" si="61"/>
        <v>0.15384615384615385</v>
      </c>
      <c r="J156" s="16"/>
      <c r="K156">
        <f t="shared" si="77"/>
        <v>15</v>
      </c>
      <c r="M156">
        <f t="shared" si="71"/>
        <v>1.1760912590556813</v>
      </c>
      <c r="N156" s="9">
        <f t="shared" si="63"/>
        <v>6.666666666666667</v>
      </c>
      <c r="O156" s="9">
        <f t="shared" si="64"/>
        <v>50</v>
      </c>
      <c r="P156" s="10">
        <f t="shared" si="65"/>
        <v>1.8518518518518519E-3</v>
      </c>
      <c r="Q156" s="10">
        <f t="shared" si="66"/>
        <v>2.7777777777777776E-2</v>
      </c>
      <c r="R156" s="9">
        <v>540</v>
      </c>
      <c r="S156" s="8">
        <f t="shared" si="69"/>
        <v>2.7323937598229686</v>
      </c>
      <c r="T156" s="11">
        <v>407</v>
      </c>
      <c r="U156" s="11">
        <v>1805</v>
      </c>
      <c r="V156" s="9">
        <v>13.479167</v>
      </c>
      <c r="W156" s="9">
        <f t="shared" si="67"/>
        <v>13.479167</v>
      </c>
      <c r="X156">
        <v>2022</v>
      </c>
      <c r="Y156" s="12" t="s">
        <v>36</v>
      </c>
    </row>
    <row r="157" spans="1:25" x14ac:dyDescent="0.35">
      <c r="A157" s="19" t="s">
        <v>267</v>
      </c>
      <c r="B157" s="7" t="s">
        <v>268</v>
      </c>
      <c r="C157" t="s">
        <v>25</v>
      </c>
      <c r="D157">
        <v>2</v>
      </c>
      <c r="E157">
        <v>79</v>
      </c>
      <c r="F157">
        <f t="shared" si="60"/>
        <v>121</v>
      </c>
      <c r="G157" s="32">
        <v>200</v>
      </c>
      <c r="H157" s="8">
        <f t="shared" si="68"/>
        <v>2.3031960574204891</v>
      </c>
      <c r="I157" s="9">
        <f t="shared" si="61"/>
        <v>0.65289256198347112</v>
      </c>
      <c r="J157">
        <f t="shared" ref="J157:J159" si="78">G157</f>
        <v>200</v>
      </c>
      <c r="L157">
        <f t="shared" si="70"/>
        <v>2.3010299956639813</v>
      </c>
      <c r="N157" s="9">
        <f t="shared" si="63"/>
        <v>1</v>
      </c>
      <c r="O157" s="9">
        <f t="shared" si="64"/>
        <v>2.5316455696202533</v>
      </c>
      <c r="P157" s="10">
        <f t="shared" si="65"/>
        <v>1.1123470522803115E-5</v>
      </c>
      <c r="Q157" s="10">
        <f t="shared" si="66"/>
        <v>1.1123470522803114E-3</v>
      </c>
      <c r="R157" s="9">
        <v>179800</v>
      </c>
      <c r="S157" s="8">
        <f t="shared" si="69"/>
        <v>5.25478968739721</v>
      </c>
      <c r="V157" s="9">
        <v>23.4</v>
      </c>
      <c r="W157" s="9">
        <f t="shared" si="67"/>
        <v>23.4</v>
      </c>
      <c r="X157">
        <v>2007</v>
      </c>
      <c r="Y157" s="14" t="s">
        <v>269</v>
      </c>
    </row>
    <row r="158" spans="1:25" x14ac:dyDescent="0.35">
      <c r="A158" s="7" t="s">
        <v>270</v>
      </c>
      <c r="B158" s="7" t="s">
        <v>268</v>
      </c>
      <c r="C158" t="s">
        <v>25</v>
      </c>
      <c r="D158">
        <v>2</v>
      </c>
      <c r="E158">
        <v>74</v>
      </c>
      <c r="F158">
        <v>128</v>
      </c>
      <c r="G158">
        <f>F158+F158</f>
        <v>256</v>
      </c>
      <c r="H158" s="8">
        <f t="shared" si="68"/>
        <v>2.4099331233312946</v>
      </c>
      <c r="I158" s="9">
        <f t="shared" si="61"/>
        <v>0.578125</v>
      </c>
      <c r="J158">
        <f t="shared" si="78"/>
        <v>256</v>
      </c>
      <c r="L158">
        <f t="shared" si="70"/>
        <v>2.4082399653118496</v>
      </c>
      <c r="N158" s="9">
        <f t="shared" si="63"/>
        <v>0.78125</v>
      </c>
      <c r="O158" s="9">
        <f t="shared" si="64"/>
        <v>2.7027027027027026</v>
      </c>
      <c r="P158" s="10">
        <f t="shared" si="65"/>
        <v>8.4175084175084169E-6</v>
      </c>
      <c r="Q158" s="10">
        <f t="shared" si="66"/>
        <v>1.0774410774410774E-3</v>
      </c>
      <c r="R158" s="9">
        <v>237600</v>
      </c>
      <c r="S158" s="8">
        <f t="shared" si="69"/>
        <v>5.375846436309156</v>
      </c>
      <c r="V158" s="9">
        <v>23.6</v>
      </c>
      <c r="W158" s="9">
        <f t="shared" si="67"/>
        <v>23.6</v>
      </c>
      <c r="X158">
        <v>2012</v>
      </c>
      <c r="Y158" s="14" t="s">
        <v>271</v>
      </c>
    </row>
    <row r="159" spans="1:25" x14ac:dyDescent="0.35">
      <c r="A159" s="7" t="s">
        <v>272</v>
      </c>
      <c r="B159" s="7" t="s">
        <v>106</v>
      </c>
      <c r="C159" t="s">
        <v>25</v>
      </c>
      <c r="D159">
        <v>5</v>
      </c>
      <c r="E159">
        <v>88</v>
      </c>
      <c r="F159">
        <f>G159-E159</f>
        <v>126</v>
      </c>
      <c r="G159" s="32">
        <v>214</v>
      </c>
      <c r="H159" s="8">
        <f t="shared" si="68"/>
        <v>2.3324384599156054</v>
      </c>
      <c r="I159" s="9">
        <f t="shared" si="61"/>
        <v>0.69841269841269837</v>
      </c>
      <c r="J159">
        <f t="shared" si="78"/>
        <v>214</v>
      </c>
      <c r="L159">
        <f t="shared" si="70"/>
        <v>2.330413773349191</v>
      </c>
      <c r="N159" s="9">
        <f t="shared" si="63"/>
        <v>2.3364485981308412</v>
      </c>
      <c r="O159" s="9">
        <f t="shared" si="64"/>
        <v>5.6818181818181817</v>
      </c>
      <c r="P159" s="10">
        <f t="shared" si="65"/>
        <v>4.5918320491509704E-5</v>
      </c>
      <c r="Q159" s="10">
        <f t="shared" si="66"/>
        <v>1.9653041170366154E-3</v>
      </c>
      <c r="R159" s="9">
        <v>108889</v>
      </c>
      <c r="S159" s="8">
        <f t="shared" si="69"/>
        <v>5.0369840094105784</v>
      </c>
      <c r="V159" s="9">
        <v>14.633333</v>
      </c>
      <c r="W159" s="9">
        <f t="shared" si="67"/>
        <v>14.633333</v>
      </c>
      <c r="X159">
        <v>2022</v>
      </c>
      <c r="Y159" s="12" t="s">
        <v>36</v>
      </c>
    </row>
    <row r="160" spans="1:25" x14ac:dyDescent="0.35">
      <c r="A160" s="7" t="s">
        <v>273</v>
      </c>
      <c r="B160" s="7" t="s">
        <v>34</v>
      </c>
      <c r="C160" t="s">
        <v>35</v>
      </c>
      <c r="D160">
        <v>1</v>
      </c>
      <c r="E160">
        <v>4</v>
      </c>
      <c r="F160">
        <f>G160-E160</f>
        <v>11</v>
      </c>
      <c r="G160" s="32">
        <v>15</v>
      </c>
      <c r="H160" s="8">
        <f t="shared" si="68"/>
        <v>1.2041199826559248</v>
      </c>
      <c r="I160" s="9">
        <f t="shared" si="61"/>
        <v>0.36363636363636365</v>
      </c>
      <c r="K160">
        <f>G160</f>
        <v>15</v>
      </c>
      <c r="M160">
        <f t="shared" si="71"/>
        <v>1.1760912590556813</v>
      </c>
      <c r="N160" s="9">
        <f t="shared" si="63"/>
        <v>6.666666666666667</v>
      </c>
      <c r="O160" s="9">
        <f t="shared" si="64"/>
        <v>25</v>
      </c>
      <c r="P160" s="10">
        <f t="shared" si="65"/>
        <v>1.6129032258064516E-2</v>
      </c>
      <c r="Q160" s="10">
        <f t="shared" si="66"/>
        <v>0.24193548387096775</v>
      </c>
      <c r="R160" s="9">
        <v>62</v>
      </c>
      <c r="S160" s="8">
        <f t="shared" si="69"/>
        <v>1.7923916894982539</v>
      </c>
      <c r="T160" s="11">
        <v>114</v>
      </c>
      <c r="U160" s="11">
        <v>43</v>
      </c>
      <c r="V160" s="9">
        <v>49.46</v>
      </c>
      <c r="W160" s="9">
        <f t="shared" si="67"/>
        <v>49.46</v>
      </c>
      <c r="X160">
        <v>2022</v>
      </c>
      <c r="Y160" s="12" t="s">
        <v>36</v>
      </c>
    </row>
    <row r="161" spans="1:25" x14ac:dyDescent="0.35">
      <c r="A161" s="7" t="s">
        <v>274</v>
      </c>
      <c r="B161" s="7" t="s">
        <v>108</v>
      </c>
      <c r="C161" t="s">
        <v>25</v>
      </c>
      <c r="D161">
        <v>1</v>
      </c>
      <c r="E161">
        <v>44</v>
      </c>
      <c r="F161">
        <f>G161-E161</f>
        <v>92</v>
      </c>
      <c r="G161" s="32">
        <v>136</v>
      </c>
      <c r="H161" s="8">
        <f t="shared" si="68"/>
        <v>2.1367205671564067</v>
      </c>
      <c r="I161" s="9">
        <f t="shared" si="61"/>
        <v>0.47826086956521741</v>
      </c>
      <c r="J161">
        <f t="shared" ref="J161:J165" si="79">G161</f>
        <v>136</v>
      </c>
      <c r="L161">
        <f t="shared" si="70"/>
        <v>2.1335389083702174</v>
      </c>
      <c r="N161" s="9">
        <f t="shared" si="63"/>
        <v>0.73529411764705876</v>
      </c>
      <c r="O161" s="9">
        <f t="shared" si="64"/>
        <v>2.2727272727272729</v>
      </c>
      <c r="P161" s="10">
        <f t="shared" si="65"/>
        <v>4.0674050362609161E-6</v>
      </c>
      <c r="Q161" s="10">
        <f t="shared" si="66"/>
        <v>5.5316708493148461E-4</v>
      </c>
      <c r="R161" s="9">
        <v>245857</v>
      </c>
      <c r="S161" s="8">
        <f t="shared" si="69"/>
        <v>5.3906825779631538</v>
      </c>
      <c r="V161" s="9">
        <v>9.516667</v>
      </c>
      <c r="W161" s="9">
        <f t="shared" si="67"/>
        <v>9.516667</v>
      </c>
      <c r="X161">
        <v>2022</v>
      </c>
      <c r="Y161" s="12" t="s">
        <v>36</v>
      </c>
    </row>
    <row r="162" spans="1:25" x14ac:dyDescent="0.35">
      <c r="A162" s="7" t="s">
        <v>275</v>
      </c>
      <c r="B162" s="7" t="s">
        <v>108</v>
      </c>
      <c r="C162" t="s">
        <v>25</v>
      </c>
      <c r="D162">
        <v>1</v>
      </c>
      <c r="E162">
        <v>24</v>
      </c>
      <c r="F162">
        <f>G162-E162</f>
        <v>68</v>
      </c>
      <c r="G162" s="32">
        <v>92</v>
      </c>
      <c r="H162" s="8">
        <f t="shared" si="68"/>
        <v>1.968482948553935</v>
      </c>
      <c r="I162" s="9">
        <f t="shared" si="61"/>
        <v>0.35294117647058826</v>
      </c>
      <c r="J162">
        <f t="shared" si="79"/>
        <v>92</v>
      </c>
      <c r="L162">
        <f t="shared" si="70"/>
        <v>1.9637878273455553</v>
      </c>
      <c r="N162" s="9">
        <f t="shared" si="63"/>
        <v>1.0869565217391304</v>
      </c>
      <c r="O162" s="9">
        <f t="shared" si="64"/>
        <v>4.1666666666666661</v>
      </c>
      <c r="P162" s="10">
        <f t="shared" si="65"/>
        <v>2.7681660899653978E-5</v>
      </c>
      <c r="Q162" s="10">
        <f t="shared" si="66"/>
        <v>2.5467128027681662E-3</v>
      </c>
      <c r="R162" s="9">
        <v>36125</v>
      </c>
      <c r="S162" s="8">
        <f t="shared" si="69"/>
        <v>4.5578078557646045</v>
      </c>
      <c r="V162" s="9">
        <v>11.866667</v>
      </c>
      <c r="W162" s="9">
        <f t="shared" si="67"/>
        <v>11.866667</v>
      </c>
      <c r="X162">
        <v>2022</v>
      </c>
      <c r="Y162" s="12" t="s">
        <v>36</v>
      </c>
    </row>
    <row r="163" spans="1:25" x14ac:dyDescent="0.35">
      <c r="A163" s="7" t="s">
        <v>276</v>
      </c>
      <c r="B163" s="7" t="s">
        <v>90</v>
      </c>
      <c r="C163" t="s">
        <v>25</v>
      </c>
      <c r="D163">
        <v>4</v>
      </c>
      <c r="E163">
        <v>16</v>
      </c>
      <c r="F163">
        <v>26</v>
      </c>
      <c r="G163" s="32">
        <f>F163+E163</f>
        <v>42</v>
      </c>
      <c r="H163" s="8">
        <f t="shared" si="68"/>
        <v>1.6334684555795864</v>
      </c>
      <c r="I163" s="9">
        <f t="shared" si="61"/>
        <v>0.61538461538461542</v>
      </c>
      <c r="J163">
        <f t="shared" si="79"/>
        <v>42</v>
      </c>
      <c r="L163">
        <f t="shared" si="70"/>
        <v>1.6232492903979006</v>
      </c>
      <c r="N163" s="9">
        <f t="shared" si="63"/>
        <v>9.5238095238095237</v>
      </c>
      <c r="O163" s="9">
        <f t="shared" si="64"/>
        <v>25</v>
      </c>
      <c r="P163" s="10">
        <f t="shared" si="65"/>
        <v>1.2861322787048647E-4</v>
      </c>
      <c r="Q163" s="10">
        <f t="shared" si="66"/>
        <v>1.3504388926401081E-3</v>
      </c>
      <c r="R163" s="9">
        <f>2940+3667+7546+8087+5219+3642</f>
        <v>31101</v>
      </c>
      <c r="S163" s="8">
        <f t="shared" si="69"/>
        <v>4.4927743532551281</v>
      </c>
      <c r="V163" s="9">
        <v>23.022500000000001</v>
      </c>
      <c r="W163" s="9">
        <f t="shared" si="67"/>
        <v>23.022500000000001</v>
      </c>
      <c r="X163">
        <v>2015</v>
      </c>
      <c r="Y163" s="17" t="s">
        <v>277</v>
      </c>
    </row>
    <row r="164" spans="1:25" x14ac:dyDescent="0.35">
      <c r="A164" s="7" t="s">
        <v>278</v>
      </c>
      <c r="B164" s="7" t="s">
        <v>90</v>
      </c>
      <c r="C164" t="s">
        <v>25</v>
      </c>
      <c r="D164">
        <v>4</v>
      </c>
      <c r="E164">
        <v>21</v>
      </c>
      <c r="F164">
        <f>G164-E164</f>
        <v>39</v>
      </c>
      <c r="G164" s="32">
        <v>60</v>
      </c>
      <c r="H164" s="8">
        <f t="shared" si="68"/>
        <v>1.7853298350107671</v>
      </c>
      <c r="I164" s="9">
        <f t="shared" si="61"/>
        <v>0.53846153846153844</v>
      </c>
      <c r="J164">
        <f t="shared" si="79"/>
        <v>60</v>
      </c>
      <c r="L164">
        <f t="shared" si="70"/>
        <v>1.7781512503836436</v>
      </c>
      <c r="N164" s="9">
        <f t="shared" si="63"/>
        <v>6.666666666666667</v>
      </c>
      <c r="O164" s="9">
        <f t="shared" si="64"/>
        <v>19.047619047619047</v>
      </c>
      <c r="P164" s="10">
        <f t="shared" si="65"/>
        <v>1.7865916298182144E-4</v>
      </c>
      <c r="Q164" s="10">
        <f t="shared" si="66"/>
        <v>2.6798874447273215E-3</v>
      </c>
      <c r="R164" s="9">
        <f>5246+2755+4327+3139+2211+2947+1764</f>
        <v>22389</v>
      </c>
      <c r="S164" s="8">
        <f t="shared" si="69"/>
        <v>4.3500346963400576</v>
      </c>
      <c r="V164" s="9">
        <v>23.22</v>
      </c>
      <c r="W164" s="9">
        <f t="shared" si="67"/>
        <v>23.22</v>
      </c>
      <c r="X164">
        <v>2016</v>
      </c>
      <c r="Y164" s="17" t="s">
        <v>279</v>
      </c>
    </row>
    <row r="165" spans="1:25" x14ac:dyDescent="0.35">
      <c r="A165" s="7" t="s">
        <v>280</v>
      </c>
      <c r="B165" s="7" t="s">
        <v>24</v>
      </c>
      <c r="C165" t="s">
        <v>25</v>
      </c>
      <c r="D165">
        <v>2</v>
      </c>
      <c r="E165">
        <v>117</v>
      </c>
      <c r="F165">
        <f>G165-E165</f>
        <v>159</v>
      </c>
      <c r="G165" s="32">
        <v>276</v>
      </c>
      <c r="H165" s="8">
        <f t="shared" si="68"/>
        <v>2.4424797690644486</v>
      </c>
      <c r="I165" s="9">
        <f t="shared" si="61"/>
        <v>0.73584905660377353</v>
      </c>
      <c r="J165">
        <f t="shared" si="79"/>
        <v>276</v>
      </c>
      <c r="L165">
        <f t="shared" si="70"/>
        <v>2.4409090820652177</v>
      </c>
      <c r="N165" s="9">
        <f t="shared" si="63"/>
        <v>0.72463768115942029</v>
      </c>
      <c r="O165" s="9">
        <f t="shared" si="64"/>
        <v>1.7094017094017095</v>
      </c>
      <c r="P165" s="10">
        <f t="shared" si="65"/>
        <v>9.3036670403639593E-6</v>
      </c>
      <c r="Q165" s="10">
        <f t="shared" si="66"/>
        <v>1.2839060515702264E-3</v>
      </c>
      <c r="R165" s="9">
        <v>214969</v>
      </c>
      <c r="S165" s="8">
        <f t="shared" si="69"/>
        <v>5.3323758361963964</v>
      </c>
      <c r="V165" s="9">
        <v>6.8011109999999997</v>
      </c>
      <c r="W165" s="9">
        <f t="shared" si="67"/>
        <v>6.8011109999999997</v>
      </c>
      <c r="X165">
        <v>2022</v>
      </c>
      <c r="Y165" s="12" t="s">
        <v>36</v>
      </c>
    </row>
    <row r="166" spans="1:25" x14ac:dyDescent="0.35">
      <c r="A166" s="7" t="s">
        <v>281</v>
      </c>
      <c r="B166" s="7" t="s">
        <v>39</v>
      </c>
      <c r="C166" t="s">
        <v>35</v>
      </c>
      <c r="D166">
        <v>2</v>
      </c>
      <c r="E166">
        <v>56</v>
      </c>
      <c r="F166">
        <f>G166-E166</f>
        <v>109</v>
      </c>
      <c r="G166" s="33">
        <v>165</v>
      </c>
      <c r="H166" s="8">
        <f t="shared" si="68"/>
        <v>2.220108088040055</v>
      </c>
      <c r="I166" s="9">
        <f t="shared" si="61"/>
        <v>0.51376146788990829</v>
      </c>
      <c r="J166" s="16"/>
      <c r="K166">
        <f t="shared" ref="K166:K170" si="80">G166</f>
        <v>165</v>
      </c>
      <c r="M166">
        <f t="shared" si="71"/>
        <v>2.2174839442139063</v>
      </c>
      <c r="N166" s="9">
        <f t="shared" si="63"/>
        <v>1.2121212121212122</v>
      </c>
      <c r="O166" s="9">
        <f t="shared" si="64"/>
        <v>3.5714285714285712</v>
      </c>
      <c r="P166" s="10">
        <f t="shared" si="65"/>
        <v>5.6832712909550736E-5</v>
      </c>
      <c r="Q166" s="10">
        <f t="shared" si="66"/>
        <v>4.6886988150379354E-3</v>
      </c>
      <c r="R166" s="9">
        <v>35191</v>
      </c>
      <c r="S166" s="8">
        <f t="shared" si="69"/>
        <v>4.5464316080773433</v>
      </c>
      <c r="T166" s="11">
        <v>1840</v>
      </c>
      <c r="U166" s="11">
        <v>20</v>
      </c>
      <c r="V166" s="9">
        <v>19.2</v>
      </c>
      <c r="W166" s="9">
        <f t="shared" si="67"/>
        <v>19.2</v>
      </c>
      <c r="X166">
        <v>2015</v>
      </c>
      <c r="Y166" s="14" t="s">
        <v>282</v>
      </c>
    </row>
    <row r="167" spans="1:25" x14ac:dyDescent="0.35">
      <c r="A167" s="7" t="s">
        <v>283</v>
      </c>
      <c r="B167" s="7" t="s">
        <v>39</v>
      </c>
      <c r="C167" t="s">
        <v>35</v>
      </c>
      <c r="D167">
        <v>0</v>
      </c>
      <c r="E167">
        <v>21</v>
      </c>
      <c r="F167">
        <f>G167-E167</f>
        <v>41</v>
      </c>
      <c r="G167" s="33">
        <v>62</v>
      </c>
      <c r="H167" s="8">
        <f t="shared" si="68"/>
        <v>1.7993405494535817</v>
      </c>
      <c r="I167" s="9">
        <f t="shared" si="61"/>
        <v>0.51219512195121952</v>
      </c>
      <c r="J167" s="16"/>
      <c r="K167">
        <f t="shared" si="80"/>
        <v>62</v>
      </c>
      <c r="M167">
        <f t="shared" si="71"/>
        <v>1.7923916894982539</v>
      </c>
      <c r="N167" s="9">
        <f t="shared" si="63"/>
        <v>0</v>
      </c>
      <c r="O167" s="9">
        <f t="shared" si="64"/>
        <v>0</v>
      </c>
      <c r="P167" s="10">
        <f t="shared" si="65"/>
        <v>0</v>
      </c>
      <c r="Q167" s="10">
        <f t="shared" si="66"/>
        <v>3.4870641169853769E-3</v>
      </c>
      <c r="R167" s="9">
        <v>17780</v>
      </c>
      <c r="S167" s="8">
        <f t="shared" si="69"/>
        <v>4.2499317566341945</v>
      </c>
      <c r="T167" s="11">
        <v>1560</v>
      </c>
      <c r="U167" s="11">
        <v>202</v>
      </c>
      <c r="V167" s="9">
        <v>0.65</v>
      </c>
      <c r="W167" s="9">
        <f t="shared" si="67"/>
        <v>0.65</v>
      </c>
      <c r="X167">
        <v>2024</v>
      </c>
      <c r="Y167" s="17" t="s">
        <v>86</v>
      </c>
    </row>
    <row r="168" spans="1:25" x14ac:dyDescent="0.35">
      <c r="A168" s="7" t="s">
        <v>284</v>
      </c>
      <c r="B168" s="7" t="s">
        <v>55</v>
      </c>
      <c r="C168" t="s">
        <v>35</v>
      </c>
      <c r="D168">
        <v>0</v>
      </c>
      <c r="E168">
        <v>8</v>
      </c>
      <c r="F168">
        <f>G168-E168</f>
        <v>19</v>
      </c>
      <c r="G168" s="33">
        <v>27</v>
      </c>
      <c r="H168" s="8">
        <f t="shared" si="68"/>
        <v>1.4471580313422192</v>
      </c>
      <c r="I168" s="9">
        <f t="shared" si="61"/>
        <v>0.42105263157894735</v>
      </c>
      <c r="J168" s="16"/>
      <c r="K168">
        <f t="shared" si="80"/>
        <v>27</v>
      </c>
      <c r="M168">
        <f t="shared" si="71"/>
        <v>1.4313637641589874</v>
      </c>
      <c r="N168" s="9">
        <f t="shared" si="63"/>
        <v>0</v>
      </c>
      <c r="O168" s="9">
        <f t="shared" si="64"/>
        <v>0</v>
      </c>
      <c r="P168" s="10">
        <f t="shared" si="65"/>
        <v>0</v>
      </c>
      <c r="Q168" s="10">
        <f t="shared" si="66"/>
        <v>0.29284164859002171</v>
      </c>
      <c r="R168" s="9">
        <v>92.2</v>
      </c>
      <c r="S168" s="8">
        <f t="shared" si="69"/>
        <v>1.9647309210536295</v>
      </c>
      <c r="T168" s="11">
        <v>167</v>
      </c>
      <c r="U168" s="11">
        <v>16.850000000000001</v>
      </c>
      <c r="V168" s="9">
        <v>11.96</v>
      </c>
      <c r="W168" s="9">
        <f t="shared" si="67"/>
        <v>11.96</v>
      </c>
      <c r="X168">
        <v>2015</v>
      </c>
      <c r="Y168" s="17" t="s">
        <v>285</v>
      </c>
    </row>
    <row r="169" spans="1:25" x14ac:dyDescent="0.35">
      <c r="A169" s="7" t="s">
        <v>286</v>
      </c>
      <c r="B169" s="7" t="s">
        <v>179</v>
      </c>
      <c r="C169" t="s">
        <v>35</v>
      </c>
      <c r="D169">
        <v>2</v>
      </c>
      <c r="E169">
        <v>29</v>
      </c>
      <c r="F169">
        <v>8</v>
      </c>
      <c r="G169" s="33">
        <v>37</v>
      </c>
      <c r="H169" s="8">
        <f t="shared" si="68"/>
        <v>1.5797835966168101</v>
      </c>
      <c r="I169" s="9">
        <f t="shared" si="61"/>
        <v>3.625</v>
      </c>
      <c r="J169" s="16"/>
      <c r="K169">
        <f t="shared" si="80"/>
        <v>37</v>
      </c>
      <c r="M169">
        <f t="shared" si="71"/>
        <v>1.568201724066995</v>
      </c>
      <c r="N169" s="9">
        <f t="shared" si="63"/>
        <v>5.4054054054054053</v>
      </c>
      <c r="O169" s="9">
        <f t="shared" si="64"/>
        <v>6.8965517241379306</v>
      </c>
      <c r="P169" s="10">
        <f t="shared" si="65"/>
        <v>7.0643919324644129E-5</v>
      </c>
      <c r="Q169" s="10">
        <f t="shared" si="66"/>
        <v>1.3069125075059163E-3</v>
      </c>
      <c r="R169" s="9">
        <v>28311</v>
      </c>
      <c r="S169" s="8">
        <f t="shared" si="69"/>
        <v>4.4519552097682027</v>
      </c>
      <c r="T169" s="11">
        <v>4205</v>
      </c>
      <c r="U169" s="11">
        <v>3200</v>
      </c>
      <c r="V169" s="9">
        <v>21.306944000000001</v>
      </c>
      <c r="W169" s="9">
        <f t="shared" si="67"/>
        <v>21.306944000000001</v>
      </c>
      <c r="X169">
        <v>2000</v>
      </c>
      <c r="Y169" s="14" t="s">
        <v>287</v>
      </c>
    </row>
    <row r="170" spans="1:25" x14ac:dyDescent="0.35">
      <c r="A170" s="7" t="s">
        <v>288</v>
      </c>
      <c r="B170" s="7" t="s">
        <v>124</v>
      </c>
      <c r="C170" t="s">
        <v>35</v>
      </c>
      <c r="D170">
        <v>0</v>
      </c>
      <c r="E170">
        <v>0</v>
      </c>
      <c r="F170">
        <f t="shared" ref="F170:F196" si="81">G170-E170</f>
        <v>0</v>
      </c>
      <c r="G170" s="34">
        <v>0</v>
      </c>
      <c r="H170" s="8">
        <f t="shared" si="68"/>
        <v>0</v>
      </c>
      <c r="I170" s="9" t="e">
        <f t="shared" si="61"/>
        <v>#DIV/0!</v>
      </c>
      <c r="J170" s="20"/>
      <c r="K170">
        <f t="shared" si="80"/>
        <v>0</v>
      </c>
      <c r="N170" s="9" t="e">
        <f t="shared" si="63"/>
        <v>#DIV/0!</v>
      </c>
      <c r="O170" s="9" t="e">
        <f t="shared" si="64"/>
        <v>#DIV/0!</v>
      </c>
      <c r="P170" s="10">
        <f t="shared" si="65"/>
        <v>0</v>
      </c>
      <c r="Q170" s="10">
        <f t="shared" si="66"/>
        <v>0</v>
      </c>
      <c r="R170" s="9">
        <v>368</v>
      </c>
      <c r="S170" s="8">
        <f t="shared" si="69"/>
        <v>2.5658478186735176</v>
      </c>
      <c r="T170" s="11">
        <v>2745</v>
      </c>
      <c r="U170" s="11">
        <v>3850</v>
      </c>
      <c r="V170" s="9">
        <v>-53.1</v>
      </c>
      <c r="W170" s="9">
        <f t="shared" si="67"/>
        <v>53.1</v>
      </c>
      <c r="X170">
        <v>2022</v>
      </c>
      <c r="Y170" s="12" t="s">
        <v>36</v>
      </c>
    </row>
    <row r="171" spans="1:25" x14ac:dyDescent="0.35">
      <c r="A171" t="s">
        <v>289</v>
      </c>
      <c r="B171" s="7" t="s">
        <v>268</v>
      </c>
      <c r="C171" t="s">
        <v>25</v>
      </c>
      <c r="D171">
        <v>8</v>
      </c>
      <c r="E171">
        <v>263</v>
      </c>
      <c r="F171">
        <f t="shared" si="81"/>
        <v>221</v>
      </c>
      <c r="G171" s="35">
        <v>484</v>
      </c>
      <c r="H171" s="8">
        <f t="shared" si="68"/>
        <v>2.6857417386022635</v>
      </c>
      <c r="I171" s="9">
        <f t="shared" si="61"/>
        <v>1.1900452488687783</v>
      </c>
      <c r="J171">
        <f>G171</f>
        <v>484</v>
      </c>
      <c r="K171" s="21"/>
      <c r="L171">
        <f t="shared" si="70"/>
        <v>2.6848453616444123</v>
      </c>
      <c r="N171" s="9">
        <f t="shared" si="63"/>
        <v>1.6528925619834711</v>
      </c>
      <c r="O171" s="9">
        <f t="shared" si="64"/>
        <v>3.041825095057034</v>
      </c>
      <c r="P171" s="10">
        <f t="shared" si="65"/>
        <v>4.7904191616766468E-5</v>
      </c>
      <c r="Q171" s="10">
        <f t="shared" si="66"/>
        <v>2.8982035928143712E-3</v>
      </c>
      <c r="R171" s="9">
        <v>167000</v>
      </c>
      <c r="S171" s="8">
        <f t="shared" si="69"/>
        <v>5.2227164711475833</v>
      </c>
      <c r="V171" s="9">
        <v>34.764000000000003</v>
      </c>
      <c r="W171" s="9">
        <f t="shared" si="67"/>
        <v>34.764000000000003</v>
      </c>
      <c r="X171">
        <v>2007</v>
      </c>
      <c r="Y171" s="14" t="s">
        <v>290</v>
      </c>
    </row>
    <row r="172" spans="1:25" x14ac:dyDescent="0.35">
      <c r="A172" s="7" t="s">
        <v>291</v>
      </c>
      <c r="B172" s="7" t="s">
        <v>55</v>
      </c>
      <c r="C172" t="s">
        <v>35</v>
      </c>
      <c r="D172">
        <v>0</v>
      </c>
      <c r="E172">
        <v>2</v>
      </c>
      <c r="F172">
        <f t="shared" si="81"/>
        <v>10</v>
      </c>
      <c r="G172" s="33">
        <v>12</v>
      </c>
      <c r="H172" s="8">
        <f t="shared" si="68"/>
        <v>1.1139433523068367</v>
      </c>
      <c r="I172" s="9">
        <f t="shared" si="61"/>
        <v>0.2</v>
      </c>
      <c r="J172" s="16"/>
      <c r="K172">
        <f t="shared" ref="K172:K174" si="82">G172</f>
        <v>12</v>
      </c>
      <c r="M172">
        <f t="shared" si="71"/>
        <v>1.0791812460476249</v>
      </c>
      <c r="N172" s="9">
        <f t="shared" si="63"/>
        <v>0</v>
      </c>
      <c r="O172" s="9">
        <f t="shared" si="64"/>
        <v>0</v>
      </c>
      <c r="P172" s="10">
        <f t="shared" si="65"/>
        <v>0</v>
      </c>
      <c r="Q172" s="10">
        <f t="shared" si="66"/>
        <v>0.21937842778793418</v>
      </c>
      <c r="R172" s="9">
        <v>54.7</v>
      </c>
      <c r="S172" s="8">
        <f t="shared" si="69"/>
        <v>1.7379873263334309</v>
      </c>
      <c r="T172" s="11">
        <v>137</v>
      </c>
      <c r="U172" s="11">
        <v>9.4700000000000006</v>
      </c>
      <c r="V172" s="9">
        <v>12.15</v>
      </c>
      <c r="W172" s="9">
        <f t="shared" si="67"/>
        <v>12.15</v>
      </c>
      <c r="X172">
        <v>2015</v>
      </c>
      <c r="Y172" s="17" t="s">
        <v>285</v>
      </c>
    </row>
    <row r="173" spans="1:25" x14ac:dyDescent="0.35">
      <c r="A173" s="7" t="s">
        <v>292</v>
      </c>
      <c r="B173" s="7" t="s">
        <v>63</v>
      </c>
      <c r="C173" t="s">
        <v>35</v>
      </c>
      <c r="D173">
        <v>3</v>
      </c>
      <c r="E173">
        <v>19</v>
      </c>
      <c r="F173">
        <f t="shared" si="81"/>
        <v>47</v>
      </c>
      <c r="G173" s="33">
        <v>66</v>
      </c>
      <c r="H173" s="8">
        <f t="shared" si="68"/>
        <v>1.8260748027008264</v>
      </c>
      <c r="I173" s="9">
        <f t="shared" si="61"/>
        <v>0.40425531914893614</v>
      </c>
      <c r="J173" s="16"/>
      <c r="K173">
        <f t="shared" si="82"/>
        <v>66</v>
      </c>
      <c r="M173">
        <f t="shared" si="71"/>
        <v>1.8195439355418688</v>
      </c>
      <c r="N173" s="9">
        <f t="shared" si="63"/>
        <v>4.5454545454545459</v>
      </c>
      <c r="O173" s="9">
        <f t="shared" si="64"/>
        <v>15.789473684210526</v>
      </c>
      <c r="P173" s="10">
        <f t="shared" si="65"/>
        <v>3.9225941422594142E-5</v>
      </c>
      <c r="Q173" s="10">
        <f t="shared" si="66"/>
        <v>8.6297071129707117E-4</v>
      </c>
      <c r="R173" s="9">
        <v>76480</v>
      </c>
      <c r="S173" s="8">
        <f t="shared" si="69"/>
        <v>4.8835478792680433</v>
      </c>
      <c r="T173" s="11">
        <v>3175</v>
      </c>
      <c r="U173" s="11">
        <v>572</v>
      </c>
      <c r="V173" s="9">
        <v>19</v>
      </c>
      <c r="W173" s="9">
        <f t="shared" si="67"/>
        <v>19</v>
      </c>
      <c r="X173">
        <v>2024</v>
      </c>
      <c r="Y173" s="12" t="s">
        <v>79</v>
      </c>
    </row>
    <row r="174" spans="1:25" x14ac:dyDescent="0.35">
      <c r="A174" s="7" t="s">
        <v>293</v>
      </c>
      <c r="B174" s="7" t="s">
        <v>39</v>
      </c>
      <c r="C174" t="s">
        <v>35</v>
      </c>
      <c r="D174">
        <v>0</v>
      </c>
      <c r="E174">
        <v>17</v>
      </c>
      <c r="F174">
        <f t="shared" si="81"/>
        <v>30</v>
      </c>
      <c r="G174" s="33">
        <v>47</v>
      </c>
      <c r="H174" s="8">
        <f t="shared" si="68"/>
        <v>1.6812412373755872</v>
      </c>
      <c r="I174" s="9">
        <f t="shared" si="61"/>
        <v>0.56666666666666665</v>
      </c>
      <c r="J174" s="16"/>
      <c r="K174">
        <f t="shared" si="82"/>
        <v>47</v>
      </c>
      <c r="M174">
        <f t="shared" si="71"/>
        <v>1.6720978579357175</v>
      </c>
      <c r="N174" s="9">
        <f t="shared" si="63"/>
        <v>0</v>
      </c>
      <c r="O174" s="9">
        <f t="shared" si="64"/>
        <v>0</v>
      </c>
      <c r="P174" s="10">
        <f t="shared" si="65"/>
        <v>0</v>
      </c>
      <c r="Q174" s="10">
        <f t="shared" si="66"/>
        <v>0.44676806083650189</v>
      </c>
      <c r="R174" s="9">
        <v>105.2</v>
      </c>
      <c r="S174" s="8">
        <f t="shared" si="69"/>
        <v>2.0220157398177201</v>
      </c>
      <c r="T174" s="11">
        <v>374</v>
      </c>
      <c r="U174" s="11">
        <v>24.15</v>
      </c>
      <c r="V174" s="9">
        <v>10.755556</v>
      </c>
      <c r="W174" s="9">
        <f t="shared" si="67"/>
        <v>10.755556</v>
      </c>
      <c r="X174">
        <v>1997</v>
      </c>
      <c r="Y174" s="14" t="s">
        <v>40</v>
      </c>
    </row>
    <row r="175" spans="1:25" x14ac:dyDescent="0.35">
      <c r="A175" s="7" t="s">
        <v>294</v>
      </c>
      <c r="B175" s="7" t="s">
        <v>106</v>
      </c>
      <c r="C175" t="s">
        <v>25</v>
      </c>
      <c r="D175">
        <v>3</v>
      </c>
      <c r="E175">
        <v>79</v>
      </c>
      <c r="F175">
        <f t="shared" si="81"/>
        <v>97</v>
      </c>
      <c r="G175" s="32">
        <v>176</v>
      </c>
      <c r="H175" s="8">
        <f t="shared" si="68"/>
        <v>2.2479732663618068</v>
      </c>
      <c r="I175" s="9">
        <f t="shared" si="61"/>
        <v>0.81443298969072164</v>
      </c>
      <c r="J175">
        <f t="shared" ref="J175:J178" si="83">G175</f>
        <v>176</v>
      </c>
      <c r="L175">
        <f t="shared" si="70"/>
        <v>2.2455126678141499</v>
      </c>
      <c r="N175" s="9">
        <f t="shared" si="63"/>
        <v>1.7045454545454544</v>
      </c>
      <c r="O175" s="9">
        <f t="shared" si="64"/>
        <v>3.79746835443038</v>
      </c>
      <c r="P175" s="10">
        <f t="shared" si="65"/>
        <v>2.6668563097820291E-5</v>
      </c>
      <c r="Q175" s="10">
        <f t="shared" si="66"/>
        <v>1.5645557017387904E-3</v>
      </c>
      <c r="R175" s="9">
        <v>112492</v>
      </c>
      <c r="S175" s="8">
        <f t="shared" si="69"/>
        <v>5.0511216381861033</v>
      </c>
      <c r="V175" s="9">
        <v>14.1</v>
      </c>
      <c r="W175" s="9">
        <f t="shared" si="67"/>
        <v>14.1</v>
      </c>
      <c r="X175">
        <v>2022</v>
      </c>
      <c r="Y175" s="12" t="s">
        <v>36</v>
      </c>
    </row>
    <row r="176" spans="1:25" x14ac:dyDescent="0.35">
      <c r="A176" s="7" t="s">
        <v>295</v>
      </c>
      <c r="B176" s="7" t="s">
        <v>268</v>
      </c>
      <c r="C176" t="s">
        <v>25</v>
      </c>
      <c r="D176">
        <v>3</v>
      </c>
      <c r="E176">
        <v>38</v>
      </c>
      <c r="F176">
        <f t="shared" si="81"/>
        <v>90</v>
      </c>
      <c r="G176" s="32">
        <v>128</v>
      </c>
      <c r="H176" s="8">
        <f t="shared" si="68"/>
        <v>2.1105897102992488</v>
      </c>
      <c r="I176" s="9">
        <f t="shared" si="61"/>
        <v>0.42222222222222222</v>
      </c>
      <c r="J176">
        <f t="shared" si="83"/>
        <v>128</v>
      </c>
      <c r="L176">
        <f t="shared" si="70"/>
        <v>2.1072099696478683</v>
      </c>
      <c r="N176" s="9">
        <f t="shared" si="63"/>
        <v>2.34375</v>
      </c>
      <c r="O176" s="9">
        <f t="shared" si="64"/>
        <v>7.8947368421052628</v>
      </c>
      <c r="P176" s="10">
        <f t="shared" si="65"/>
        <v>1.0889410773983021E-3</v>
      </c>
      <c r="Q176" s="10">
        <f t="shared" si="66"/>
        <v>4.6461485968994222E-2</v>
      </c>
      <c r="R176" s="9">
        <v>2754.97</v>
      </c>
      <c r="S176" s="8">
        <f t="shared" si="69"/>
        <v>3.4401168740025425</v>
      </c>
      <c r="V176" s="9">
        <v>22.280792000000002</v>
      </c>
      <c r="W176" s="9">
        <f t="shared" si="67"/>
        <v>22.280792000000002</v>
      </c>
      <c r="X176">
        <v>2019</v>
      </c>
      <c r="Y176" s="14" t="s">
        <v>296</v>
      </c>
    </row>
    <row r="177" spans="1:25" x14ac:dyDescent="0.35">
      <c r="A177" s="7" t="s">
        <v>297</v>
      </c>
      <c r="B177" s="7" t="s">
        <v>268</v>
      </c>
      <c r="C177" t="s">
        <v>25</v>
      </c>
      <c r="D177">
        <v>2</v>
      </c>
      <c r="E177">
        <v>47</v>
      </c>
      <c r="F177">
        <f t="shared" si="81"/>
        <v>127</v>
      </c>
      <c r="G177" s="32">
        <v>174</v>
      </c>
      <c r="H177" s="8">
        <f t="shared" si="68"/>
        <v>2.2430380486862944</v>
      </c>
      <c r="I177" s="9">
        <f t="shared" si="61"/>
        <v>0.37007874015748032</v>
      </c>
      <c r="J177">
        <f t="shared" si="83"/>
        <v>174</v>
      </c>
      <c r="L177">
        <f t="shared" si="70"/>
        <v>2.2405492482825999</v>
      </c>
      <c r="N177" s="9">
        <f t="shared" si="63"/>
        <v>1.1494252873563218</v>
      </c>
      <c r="O177" s="9">
        <f t="shared" si="64"/>
        <v>4.2553191489361701</v>
      </c>
      <c r="P177" s="10">
        <f t="shared" si="65"/>
        <v>1.8311664530305805E-4</v>
      </c>
      <c r="Q177" s="10">
        <f t="shared" si="66"/>
        <v>1.593114814136605E-2</v>
      </c>
      <c r="R177" s="9">
        <v>10922</v>
      </c>
      <c r="S177" s="8">
        <f t="shared" si="69"/>
        <v>4.0383021721995247</v>
      </c>
      <c r="V177" s="9">
        <v>23.111999999999998</v>
      </c>
      <c r="W177" s="9">
        <f t="shared" si="67"/>
        <v>23.111999999999998</v>
      </c>
      <c r="X177">
        <v>2012</v>
      </c>
      <c r="Y177" s="14" t="s">
        <v>298</v>
      </c>
    </row>
    <row r="178" spans="1:25" x14ac:dyDescent="0.35">
      <c r="A178" s="7" t="s">
        <v>299</v>
      </c>
      <c r="B178" s="7" t="s">
        <v>34</v>
      </c>
      <c r="C178" t="s">
        <v>25</v>
      </c>
      <c r="D178">
        <v>2</v>
      </c>
      <c r="E178">
        <v>24</v>
      </c>
      <c r="F178">
        <f t="shared" si="81"/>
        <v>43</v>
      </c>
      <c r="G178" s="32">
        <v>67</v>
      </c>
      <c r="H178" s="8">
        <f t="shared" si="68"/>
        <v>1.8325089127062364</v>
      </c>
      <c r="I178" s="9">
        <f t="shared" si="61"/>
        <v>0.55813953488372092</v>
      </c>
      <c r="J178">
        <f t="shared" si="83"/>
        <v>67</v>
      </c>
      <c r="L178">
        <f t="shared" si="70"/>
        <v>1.8260748027008264</v>
      </c>
      <c r="N178" s="9">
        <f t="shared" si="63"/>
        <v>2.9850746268656714</v>
      </c>
      <c r="O178" s="9">
        <f t="shared" si="64"/>
        <v>8.3333333333333321</v>
      </c>
      <c r="P178" s="10">
        <f t="shared" si="65"/>
        <v>2.1498441363001183E-5</v>
      </c>
      <c r="Q178" s="10">
        <f t="shared" si="66"/>
        <v>7.2019778566053956E-4</v>
      </c>
      <c r="R178" s="9">
        <v>93030</v>
      </c>
      <c r="S178" s="8">
        <f t="shared" si="69"/>
        <v>4.968623020956989</v>
      </c>
      <c r="V178" s="9">
        <v>47.433332999999998</v>
      </c>
      <c r="W178" s="9">
        <f t="shared" si="67"/>
        <v>47.433332999999998</v>
      </c>
      <c r="X178">
        <v>2022</v>
      </c>
      <c r="Y178" s="12" t="s">
        <v>300</v>
      </c>
    </row>
    <row r="179" spans="1:25" x14ac:dyDescent="0.35">
      <c r="A179" s="7" t="s">
        <v>301</v>
      </c>
      <c r="B179" s="7" t="s">
        <v>302</v>
      </c>
      <c r="C179" t="s">
        <v>35</v>
      </c>
      <c r="D179">
        <v>0</v>
      </c>
      <c r="E179">
        <v>0</v>
      </c>
      <c r="F179">
        <f t="shared" si="81"/>
        <v>1</v>
      </c>
      <c r="G179" s="32">
        <v>1</v>
      </c>
      <c r="H179" s="8">
        <f t="shared" si="68"/>
        <v>0.3010299956639812</v>
      </c>
      <c r="I179" s="9">
        <f t="shared" si="61"/>
        <v>0</v>
      </c>
      <c r="K179">
        <f>G179</f>
        <v>1</v>
      </c>
      <c r="M179">
        <f t="shared" si="71"/>
        <v>0</v>
      </c>
      <c r="N179" s="9">
        <f t="shared" si="63"/>
        <v>0</v>
      </c>
      <c r="O179" s="9" t="e">
        <f t="shared" si="64"/>
        <v>#DIV/0!</v>
      </c>
      <c r="P179" s="10">
        <f t="shared" si="65"/>
        <v>0</v>
      </c>
      <c r="Q179" s="10">
        <f t="shared" si="66"/>
        <v>9.6969696969696976E-6</v>
      </c>
      <c r="R179" s="9">
        <v>103125</v>
      </c>
      <c r="S179" s="8">
        <f t="shared" si="69"/>
        <v>5.0133639615579817</v>
      </c>
      <c r="T179" s="11">
        <v>2110</v>
      </c>
      <c r="U179" s="11">
        <v>750</v>
      </c>
      <c r="V179" s="9">
        <v>64.133332999999993</v>
      </c>
      <c r="W179" s="9">
        <f t="shared" si="67"/>
        <v>64.133332999999993</v>
      </c>
      <c r="X179">
        <v>2022</v>
      </c>
      <c r="Y179" s="12" t="s">
        <v>300</v>
      </c>
    </row>
    <row r="180" spans="1:25" x14ac:dyDescent="0.35">
      <c r="A180" s="7" t="s">
        <v>303</v>
      </c>
      <c r="B180" s="7" t="s">
        <v>31</v>
      </c>
      <c r="C180" t="s">
        <v>25</v>
      </c>
      <c r="D180">
        <v>3</v>
      </c>
      <c r="E180">
        <v>24</v>
      </c>
      <c r="F180">
        <f t="shared" si="81"/>
        <v>58</v>
      </c>
      <c r="G180" s="32">
        <v>82</v>
      </c>
      <c r="H180" s="8">
        <f t="shared" si="68"/>
        <v>1.919078092376074</v>
      </c>
      <c r="I180" s="9">
        <f t="shared" si="61"/>
        <v>0.41379310344827586</v>
      </c>
      <c r="J180">
        <f>G180</f>
        <v>82</v>
      </c>
      <c r="L180">
        <f t="shared" si="70"/>
        <v>1.9138138523837167</v>
      </c>
      <c r="N180" s="9">
        <f t="shared" si="63"/>
        <v>3.6585365853658534</v>
      </c>
      <c r="O180" s="9">
        <f t="shared" si="64"/>
        <v>12.5</v>
      </c>
      <c r="P180" s="10">
        <f t="shared" si="65"/>
        <v>1.3860398070632588E-5</v>
      </c>
      <c r="Q180" s="10">
        <f t="shared" si="66"/>
        <v>3.7885088059729074E-4</v>
      </c>
      <c r="R180" s="9">
        <v>216444</v>
      </c>
      <c r="S180" s="8">
        <f t="shared" si="69"/>
        <v>5.3353455513272392</v>
      </c>
      <c r="V180" s="9">
        <v>43.615833000000002</v>
      </c>
      <c r="W180" s="9">
        <f t="shared" si="67"/>
        <v>43.615833000000002</v>
      </c>
      <c r="X180">
        <v>2025</v>
      </c>
      <c r="Y180" s="15" t="s">
        <v>32</v>
      </c>
    </row>
    <row r="181" spans="1:25" x14ac:dyDescent="0.35">
      <c r="A181" s="7" t="s">
        <v>304</v>
      </c>
      <c r="B181" s="7" t="s">
        <v>135</v>
      </c>
      <c r="C181" t="s">
        <v>35</v>
      </c>
      <c r="D181">
        <v>0</v>
      </c>
      <c r="E181">
        <v>0</v>
      </c>
      <c r="F181">
        <f t="shared" si="81"/>
        <v>2</v>
      </c>
      <c r="G181" s="33">
        <v>2</v>
      </c>
      <c r="H181" s="8">
        <f t="shared" si="68"/>
        <v>0.47712125471966244</v>
      </c>
      <c r="I181" s="9">
        <f t="shared" si="61"/>
        <v>0</v>
      </c>
      <c r="J181" s="16"/>
      <c r="K181">
        <f t="shared" ref="K181:K182" si="84">G181</f>
        <v>2</v>
      </c>
      <c r="M181">
        <f t="shared" si="71"/>
        <v>0.3010299956639812</v>
      </c>
      <c r="N181" s="9">
        <f t="shared" si="63"/>
        <v>0</v>
      </c>
      <c r="O181" s="9" t="e">
        <f t="shared" si="64"/>
        <v>#DIV/0!</v>
      </c>
      <c r="P181" s="10">
        <f t="shared" si="65"/>
        <v>0</v>
      </c>
      <c r="Q181" s="10">
        <f t="shared" si="66"/>
        <v>0.14074595355383532</v>
      </c>
      <c r="R181" s="9">
        <v>14.21</v>
      </c>
      <c r="S181" s="8">
        <f t="shared" si="69"/>
        <v>1.1525940779274697</v>
      </c>
      <c r="T181" s="11">
        <v>18</v>
      </c>
      <c r="U181" s="11">
        <v>611</v>
      </c>
      <c r="V181" s="9">
        <v>32.509500000000003</v>
      </c>
      <c r="W181" s="9">
        <f t="shared" si="67"/>
        <v>32.509500000000003</v>
      </c>
      <c r="X181">
        <v>2016</v>
      </c>
      <c r="Y181" s="14" t="s">
        <v>163</v>
      </c>
    </row>
    <row r="182" spans="1:25" x14ac:dyDescent="0.35">
      <c r="A182" s="7" t="s">
        <v>305</v>
      </c>
      <c r="B182" s="7" t="s">
        <v>135</v>
      </c>
      <c r="C182" t="s">
        <v>35</v>
      </c>
      <c r="D182">
        <v>0</v>
      </c>
      <c r="E182">
        <v>0</v>
      </c>
      <c r="F182">
        <f t="shared" si="81"/>
        <v>2</v>
      </c>
      <c r="G182" s="33">
        <v>2</v>
      </c>
      <c r="H182" s="8">
        <f t="shared" si="68"/>
        <v>0.47712125471966244</v>
      </c>
      <c r="I182" s="9">
        <f t="shared" si="61"/>
        <v>0</v>
      </c>
      <c r="J182" s="16"/>
      <c r="K182">
        <f t="shared" si="84"/>
        <v>2</v>
      </c>
      <c r="M182">
        <f t="shared" si="71"/>
        <v>0.3010299956639812</v>
      </c>
      <c r="N182" s="9">
        <f t="shared" si="63"/>
        <v>0</v>
      </c>
      <c r="O182" s="9" t="e">
        <f t="shared" si="64"/>
        <v>#DIV/0!</v>
      </c>
      <c r="P182" s="10">
        <f t="shared" si="65"/>
        <v>0</v>
      </c>
      <c r="Q182" s="10">
        <f t="shared" si="66"/>
        <v>0.73260073260073255</v>
      </c>
      <c r="R182" s="9">
        <v>2.73</v>
      </c>
      <c r="S182" s="8">
        <f t="shared" si="69"/>
        <v>0.43616264704075602</v>
      </c>
      <c r="T182" s="11">
        <v>163</v>
      </c>
      <c r="U182" s="11">
        <v>367</v>
      </c>
      <c r="V182" s="9">
        <v>30.152899999999999</v>
      </c>
      <c r="W182" s="9">
        <f t="shared" si="67"/>
        <v>30.152899999999999</v>
      </c>
      <c r="X182">
        <v>2016</v>
      </c>
      <c r="Y182" s="14" t="s">
        <v>163</v>
      </c>
    </row>
    <row r="183" spans="1:25" x14ac:dyDescent="0.35">
      <c r="A183" s="7" t="s">
        <v>306</v>
      </c>
      <c r="B183" s="7" t="s">
        <v>31</v>
      </c>
      <c r="C183" t="s">
        <v>25</v>
      </c>
      <c r="D183">
        <v>5</v>
      </c>
      <c r="E183">
        <v>48</v>
      </c>
      <c r="F183">
        <f t="shared" si="81"/>
        <v>103</v>
      </c>
      <c r="G183" s="32">
        <v>151</v>
      </c>
      <c r="H183" s="8">
        <f t="shared" si="68"/>
        <v>2.1818435879447726</v>
      </c>
      <c r="I183" s="9">
        <f t="shared" si="61"/>
        <v>0.46601941747572817</v>
      </c>
      <c r="J183">
        <f t="shared" ref="J183:J184" si="85">G183</f>
        <v>151</v>
      </c>
      <c r="L183">
        <f t="shared" si="70"/>
        <v>2.1789769472931693</v>
      </c>
      <c r="N183" s="9">
        <f t="shared" si="63"/>
        <v>3.3112582781456954</v>
      </c>
      <c r="O183" s="9">
        <f t="shared" si="64"/>
        <v>10.416666666666668</v>
      </c>
      <c r="P183" s="10">
        <f t="shared" si="65"/>
        <v>3.3334000013333603E-5</v>
      </c>
      <c r="Q183" s="10">
        <f t="shared" si="66"/>
        <v>1.0066868004026748E-3</v>
      </c>
      <c r="R183" s="9">
        <v>149997</v>
      </c>
      <c r="S183" s="8">
        <f t="shared" si="69"/>
        <v>5.1760825730791833</v>
      </c>
      <c r="V183" s="9">
        <v>39.797499999999999</v>
      </c>
      <c r="W183" s="9">
        <f t="shared" si="67"/>
        <v>39.797499999999999</v>
      </c>
      <c r="X183">
        <v>2025</v>
      </c>
      <c r="Y183" s="15" t="s">
        <v>32</v>
      </c>
    </row>
    <row r="184" spans="1:25" x14ac:dyDescent="0.35">
      <c r="A184" s="7" t="s">
        <v>307</v>
      </c>
      <c r="B184" s="7" t="s">
        <v>31</v>
      </c>
      <c r="C184" t="s">
        <v>25</v>
      </c>
      <c r="D184">
        <v>5</v>
      </c>
      <c r="E184">
        <v>48</v>
      </c>
      <c r="F184">
        <f t="shared" si="81"/>
        <v>103</v>
      </c>
      <c r="G184" s="32">
        <v>151</v>
      </c>
      <c r="H184" s="8">
        <f t="shared" si="68"/>
        <v>2.1818435879447726</v>
      </c>
      <c r="I184" s="9">
        <f t="shared" si="61"/>
        <v>0.46601941747572817</v>
      </c>
      <c r="J184">
        <f t="shared" si="85"/>
        <v>151</v>
      </c>
      <c r="L184">
        <f t="shared" si="70"/>
        <v>2.1789769472931693</v>
      </c>
      <c r="N184" s="9">
        <f t="shared" si="63"/>
        <v>3.3112582781456954</v>
      </c>
      <c r="O184" s="9">
        <f t="shared" si="64"/>
        <v>10.416666666666668</v>
      </c>
      <c r="P184" s="10">
        <f t="shared" si="65"/>
        <v>5.3010464265646037E-5</v>
      </c>
      <c r="Q184" s="10">
        <f t="shared" si="66"/>
        <v>1.6009160208225104E-3</v>
      </c>
      <c r="R184" s="9">
        <v>94321</v>
      </c>
      <c r="S184" s="8">
        <f t="shared" si="69"/>
        <v>4.9746083965418642</v>
      </c>
      <c r="V184" s="9">
        <v>39.768611</v>
      </c>
      <c r="W184" s="9">
        <f t="shared" si="67"/>
        <v>39.768611</v>
      </c>
      <c r="X184">
        <v>2025</v>
      </c>
      <c r="Y184" s="15" t="s">
        <v>32</v>
      </c>
    </row>
    <row r="185" spans="1:25" x14ac:dyDescent="0.35">
      <c r="A185" s="7" t="s">
        <v>308</v>
      </c>
      <c r="B185" s="7" t="s">
        <v>55</v>
      </c>
      <c r="C185" t="s">
        <v>35</v>
      </c>
      <c r="D185">
        <v>0</v>
      </c>
      <c r="E185">
        <v>2</v>
      </c>
      <c r="F185">
        <f t="shared" si="81"/>
        <v>3</v>
      </c>
      <c r="G185" s="33">
        <v>5</v>
      </c>
      <c r="H185" s="8">
        <f t="shared" si="68"/>
        <v>0.77815125038364363</v>
      </c>
      <c r="I185" s="9">
        <f t="shared" si="61"/>
        <v>0.66666666666666663</v>
      </c>
      <c r="J185" s="16"/>
      <c r="K185">
        <f>G185</f>
        <v>5</v>
      </c>
      <c r="M185">
        <f t="shared" si="71"/>
        <v>0.69897000433601886</v>
      </c>
      <c r="N185" s="9">
        <f t="shared" si="63"/>
        <v>0</v>
      </c>
      <c r="O185" s="9">
        <f t="shared" si="64"/>
        <v>0</v>
      </c>
      <c r="P185" s="10">
        <f t="shared" si="65"/>
        <v>0</v>
      </c>
      <c r="Q185" s="10">
        <f t="shared" si="66"/>
        <v>3.0120481927710845</v>
      </c>
      <c r="R185" s="9">
        <v>1.66</v>
      </c>
      <c r="S185" s="8">
        <f t="shared" si="69"/>
        <v>0.22010808804005508</v>
      </c>
      <c r="T185" s="11">
        <v>2</v>
      </c>
      <c r="U185" s="11">
        <v>14</v>
      </c>
      <c r="V185" s="9">
        <v>12.14</v>
      </c>
      <c r="W185" s="9">
        <f t="shared" si="67"/>
        <v>12.14</v>
      </c>
      <c r="X185">
        <v>2015</v>
      </c>
      <c r="Y185" s="17" t="s">
        <v>285</v>
      </c>
    </row>
    <row r="186" spans="1:25" x14ac:dyDescent="0.35">
      <c r="A186" s="7" t="s">
        <v>309</v>
      </c>
      <c r="B186" s="7" t="s">
        <v>31</v>
      </c>
      <c r="C186" t="s">
        <v>25</v>
      </c>
      <c r="D186">
        <v>4</v>
      </c>
      <c r="E186">
        <v>45</v>
      </c>
      <c r="F186">
        <f t="shared" si="81"/>
        <v>82</v>
      </c>
      <c r="G186" s="32">
        <v>127</v>
      </c>
      <c r="H186" s="8">
        <f t="shared" si="68"/>
        <v>2.1072099696478683</v>
      </c>
      <c r="I186" s="9">
        <f t="shared" si="61"/>
        <v>0.54878048780487809</v>
      </c>
      <c r="J186">
        <f>G186</f>
        <v>127</v>
      </c>
      <c r="L186">
        <f t="shared" si="70"/>
        <v>2.1038037209559568</v>
      </c>
      <c r="N186" s="9">
        <f t="shared" si="63"/>
        <v>3.1496062992125982</v>
      </c>
      <c r="O186" s="9">
        <f t="shared" si="64"/>
        <v>8.8888888888888893</v>
      </c>
      <c r="P186" s="10">
        <f t="shared" si="65"/>
        <v>2.7445007067089321E-5</v>
      </c>
      <c r="Q186" s="10">
        <f t="shared" si="66"/>
        <v>8.7137897438008586E-4</v>
      </c>
      <c r="R186" s="9">
        <v>145746</v>
      </c>
      <c r="S186" s="8">
        <f t="shared" si="69"/>
        <v>5.163596644379485</v>
      </c>
      <c r="V186" s="9">
        <v>41.590833000000003</v>
      </c>
      <c r="W186" s="9">
        <f t="shared" si="67"/>
        <v>41.590833000000003</v>
      </c>
      <c r="X186">
        <v>2025</v>
      </c>
      <c r="Y186" s="15" t="s">
        <v>32</v>
      </c>
    </row>
    <row r="187" spans="1:25" x14ac:dyDescent="0.35">
      <c r="A187" s="7" t="s">
        <v>310</v>
      </c>
      <c r="B187" s="7" t="s">
        <v>34</v>
      </c>
      <c r="C187" t="s">
        <v>35</v>
      </c>
      <c r="D187">
        <v>1</v>
      </c>
      <c r="E187">
        <v>1</v>
      </c>
      <c r="F187">
        <f t="shared" si="81"/>
        <v>4</v>
      </c>
      <c r="G187" s="33">
        <v>5</v>
      </c>
      <c r="H187" s="8">
        <f t="shared" si="68"/>
        <v>0.77815125038364363</v>
      </c>
      <c r="I187" s="9">
        <f t="shared" si="61"/>
        <v>0.25</v>
      </c>
      <c r="J187" s="16"/>
      <c r="K187">
        <f>G187</f>
        <v>5</v>
      </c>
      <c r="M187">
        <f t="shared" si="71"/>
        <v>0.69897000433601886</v>
      </c>
      <c r="N187" s="9">
        <f t="shared" si="63"/>
        <v>20</v>
      </c>
      <c r="O187" s="9">
        <f t="shared" si="64"/>
        <v>100</v>
      </c>
      <c r="P187" s="10">
        <f t="shared" si="65"/>
        <v>5.6195560550716485E-2</v>
      </c>
      <c r="Q187" s="10">
        <f t="shared" si="66"/>
        <v>0.28097780275358242</v>
      </c>
      <c r="R187" s="9">
        <v>17.795000000000002</v>
      </c>
      <c r="S187" s="8">
        <f t="shared" si="69"/>
        <v>1.2502979923398647</v>
      </c>
      <c r="T187" s="11">
        <v>418</v>
      </c>
      <c r="U187" s="11">
        <v>151</v>
      </c>
      <c r="V187" s="9">
        <v>36.833333000000003</v>
      </c>
      <c r="W187" s="9">
        <f t="shared" si="67"/>
        <v>36.833333000000003</v>
      </c>
      <c r="X187">
        <v>2018</v>
      </c>
      <c r="Y187" s="14" t="s">
        <v>311</v>
      </c>
    </row>
    <row r="188" spans="1:25" x14ac:dyDescent="0.35">
      <c r="A188" s="7" t="s">
        <v>312</v>
      </c>
      <c r="B188" s="7" t="s">
        <v>47</v>
      </c>
      <c r="C188" t="s">
        <v>25</v>
      </c>
      <c r="D188">
        <v>9</v>
      </c>
      <c r="E188">
        <v>38</v>
      </c>
      <c r="F188">
        <f t="shared" si="81"/>
        <v>62</v>
      </c>
      <c r="G188" s="32">
        <v>100</v>
      </c>
      <c r="H188" s="8">
        <f t="shared" si="68"/>
        <v>2.0043213737826426</v>
      </c>
      <c r="I188" s="9">
        <f t="shared" si="61"/>
        <v>0.61290322580645162</v>
      </c>
      <c r="J188">
        <f t="shared" ref="J188:J189" si="86">G188</f>
        <v>100</v>
      </c>
      <c r="L188">
        <f t="shared" si="70"/>
        <v>2</v>
      </c>
      <c r="N188" s="9">
        <f t="shared" si="63"/>
        <v>9</v>
      </c>
      <c r="O188" s="9">
        <f t="shared" si="64"/>
        <v>23.684210526315788</v>
      </c>
      <c r="P188" s="10">
        <f t="shared" si="65"/>
        <v>5.4605189313157728E-6</v>
      </c>
      <c r="Q188" s="10">
        <f t="shared" si="66"/>
        <v>6.0672432570175254E-5</v>
      </c>
      <c r="R188" s="9">
        <v>1648195</v>
      </c>
      <c r="S188" s="8">
        <f t="shared" si="69"/>
        <v>6.2170085923210703</v>
      </c>
      <c r="V188" s="9">
        <v>35.683332999999998</v>
      </c>
      <c r="W188" s="9">
        <f t="shared" si="67"/>
        <v>35.683332999999998</v>
      </c>
      <c r="X188">
        <v>2021</v>
      </c>
      <c r="Y188" s="14" t="s">
        <v>29</v>
      </c>
    </row>
    <row r="189" spans="1:25" x14ac:dyDescent="0.35">
      <c r="A189" s="7" t="s">
        <v>313</v>
      </c>
      <c r="B189" s="7" t="s">
        <v>71</v>
      </c>
      <c r="C189" t="s">
        <v>25</v>
      </c>
      <c r="D189">
        <v>4</v>
      </c>
      <c r="E189">
        <v>12</v>
      </c>
      <c r="F189">
        <f t="shared" si="81"/>
        <v>32</v>
      </c>
      <c r="G189" s="32">
        <v>44</v>
      </c>
      <c r="H189" s="8">
        <f t="shared" si="68"/>
        <v>1.6532125137753437</v>
      </c>
      <c r="I189" s="9">
        <f t="shared" si="61"/>
        <v>0.375</v>
      </c>
      <c r="J189">
        <f t="shared" si="86"/>
        <v>44</v>
      </c>
      <c r="L189">
        <f t="shared" si="70"/>
        <v>1.6434526764861874</v>
      </c>
      <c r="N189" s="9">
        <f t="shared" si="63"/>
        <v>9.0909090909090917</v>
      </c>
      <c r="O189" s="9">
        <f t="shared" si="64"/>
        <v>33.333333333333329</v>
      </c>
      <c r="P189" s="10">
        <f t="shared" si="65"/>
        <v>9.1258153345637969E-6</v>
      </c>
      <c r="Q189" s="10">
        <f t="shared" si="66"/>
        <v>1.0038396868020177E-4</v>
      </c>
      <c r="R189" s="9">
        <v>438317</v>
      </c>
      <c r="S189" s="8">
        <f t="shared" si="69"/>
        <v>5.6417883149683936</v>
      </c>
      <c r="V189" s="9">
        <v>33.333333000000003</v>
      </c>
      <c r="W189" s="9">
        <f t="shared" si="67"/>
        <v>33.333333000000003</v>
      </c>
      <c r="X189">
        <v>2021</v>
      </c>
      <c r="Y189" s="14" t="s">
        <v>29</v>
      </c>
    </row>
    <row r="190" spans="1:25" x14ac:dyDescent="0.35">
      <c r="A190" s="7" t="s">
        <v>314</v>
      </c>
      <c r="B190" s="7" t="s">
        <v>34</v>
      </c>
      <c r="C190" t="s">
        <v>35</v>
      </c>
      <c r="D190">
        <v>2</v>
      </c>
      <c r="E190">
        <v>11</v>
      </c>
      <c r="F190">
        <f t="shared" si="81"/>
        <v>18</v>
      </c>
      <c r="G190" s="33">
        <v>29</v>
      </c>
      <c r="H190" s="8">
        <f t="shared" si="68"/>
        <v>1.4771212547196624</v>
      </c>
      <c r="I190" s="9">
        <f t="shared" si="61"/>
        <v>0.61111111111111116</v>
      </c>
      <c r="J190" s="16"/>
      <c r="K190">
        <f t="shared" ref="K190:K192" si="87">G190</f>
        <v>29</v>
      </c>
      <c r="M190">
        <f t="shared" si="71"/>
        <v>1.4623979978989561</v>
      </c>
      <c r="N190" s="9">
        <f t="shared" si="63"/>
        <v>6.8965517241379306</v>
      </c>
      <c r="O190" s="9">
        <f t="shared" si="64"/>
        <v>18.181818181818183</v>
      </c>
      <c r="P190" s="10">
        <f t="shared" si="65"/>
        <v>2.3690787837149524E-5</v>
      </c>
      <c r="Q190" s="10">
        <f t="shared" si="66"/>
        <v>3.4351642363866813E-4</v>
      </c>
      <c r="R190" s="9">
        <v>84421</v>
      </c>
      <c r="S190" s="8">
        <f t="shared" si="69"/>
        <v>4.9264504922380734</v>
      </c>
      <c r="T190" s="11">
        <v>1039</v>
      </c>
      <c r="U190" s="11">
        <v>380</v>
      </c>
      <c r="V190" s="9">
        <v>53</v>
      </c>
      <c r="W190" s="9">
        <f t="shared" si="67"/>
        <v>53</v>
      </c>
      <c r="X190">
        <v>2015</v>
      </c>
      <c r="Y190" s="12" t="s">
        <v>315</v>
      </c>
    </row>
    <row r="191" spans="1:25" x14ac:dyDescent="0.35">
      <c r="A191" s="7" t="s">
        <v>316</v>
      </c>
      <c r="B191" s="7" t="s">
        <v>44</v>
      </c>
      <c r="C191" t="s">
        <v>35</v>
      </c>
      <c r="D191">
        <v>1</v>
      </c>
      <c r="E191">
        <v>1</v>
      </c>
      <c r="F191">
        <f t="shared" si="81"/>
        <v>7</v>
      </c>
      <c r="G191" s="32">
        <v>8</v>
      </c>
      <c r="H191" s="8">
        <f t="shared" si="68"/>
        <v>0.95424250943932487</v>
      </c>
      <c r="I191" s="9">
        <f t="shared" si="61"/>
        <v>0.14285714285714285</v>
      </c>
      <c r="K191">
        <f t="shared" si="87"/>
        <v>8</v>
      </c>
      <c r="M191">
        <f t="shared" si="71"/>
        <v>0.90308998699194354</v>
      </c>
      <c r="N191" s="9">
        <f t="shared" si="63"/>
        <v>12.5</v>
      </c>
      <c r="O191" s="9">
        <f t="shared" si="64"/>
        <v>100</v>
      </c>
      <c r="P191" s="10">
        <f t="shared" si="65"/>
        <v>2.1805494984736154E-4</v>
      </c>
      <c r="Q191" s="10">
        <f t="shared" si="66"/>
        <v>1.7444395987788923E-3</v>
      </c>
      <c r="R191" s="9">
        <v>4586</v>
      </c>
      <c r="S191" s="8">
        <f t="shared" si="69"/>
        <v>3.66143405039392</v>
      </c>
      <c r="T191" s="11">
        <v>1707</v>
      </c>
      <c r="U191" s="11">
        <v>1100</v>
      </c>
      <c r="V191" s="9">
        <v>-0.5</v>
      </c>
      <c r="W191" s="9">
        <f t="shared" si="67"/>
        <v>0.5</v>
      </c>
      <c r="X191">
        <v>2025</v>
      </c>
      <c r="Y191" s="14" t="s">
        <v>95</v>
      </c>
    </row>
    <row r="192" spans="1:25" x14ac:dyDescent="0.35">
      <c r="A192" s="7" t="s">
        <v>317</v>
      </c>
      <c r="B192" s="7" t="s">
        <v>34</v>
      </c>
      <c r="C192" t="s">
        <v>35</v>
      </c>
      <c r="D192">
        <v>1</v>
      </c>
      <c r="E192">
        <v>4</v>
      </c>
      <c r="F192">
        <f t="shared" si="81"/>
        <v>12</v>
      </c>
      <c r="G192" s="32">
        <v>16</v>
      </c>
      <c r="H192" s="8">
        <f t="shared" si="68"/>
        <v>1.2304489213782739</v>
      </c>
      <c r="I192" s="9">
        <f t="shared" si="61"/>
        <v>0.33333333333333331</v>
      </c>
      <c r="K192">
        <f t="shared" si="87"/>
        <v>16</v>
      </c>
      <c r="M192">
        <f t="shared" si="71"/>
        <v>1.2041199826559248</v>
      </c>
      <c r="N192" s="9">
        <f t="shared" si="63"/>
        <v>6.25</v>
      </c>
      <c r="O192" s="9">
        <f t="shared" si="64"/>
        <v>25</v>
      </c>
      <c r="P192" s="10">
        <f t="shared" si="65"/>
        <v>1.7421602787456446E-3</v>
      </c>
      <c r="Q192" s="10">
        <f t="shared" si="66"/>
        <v>2.7874564459930314E-2</v>
      </c>
      <c r="R192" s="9">
        <v>574</v>
      </c>
      <c r="S192" s="8">
        <f t="shared" si="69"/>
        <v>2.7589118923979736</v>
      </c>
      <c r="T192" s="11">
        <v>620</v>
      </c>
      <c r="U192" s="11">
        <v>56</v>
      </c>
      <c r="V192" s="9">
        <v>54.15</v>
      </c>
      <c r="W192" s="9">
        <f t="shared" si="67"/>
        <v>54.15</v>
      </c>
      <c r="X192">
        <v>2022</v>
      </c>
      <c r="Y192" s="12" t="s">
        <v>36</v>
      </c>
    </row>
    <row r="193" spans="1:25" x14ac:dyDescent="0.35">
      <c r="A193" s="7" t="s">
        <v>318</v>
      </c>
      <c r="B193" s="7" t="s">
        <v>71</v>
      </c>
      <c r="C193" t="s">
        <v>25</v>
      </c>
      <c r="D193">
        <v>5</v>
      </c>
      <c r="E193">
        <v>24</v>
      </c>
      <c r="F193">
        <f t="shared" si="81"/>
        <v>41</v>
      </c>
      <c r="G193" s="32">
        <v>65</v>
      </c>
      <c r="H193" s="8">
        <f t="shared" si="68"/>
        <v>1.8195439355418688</v>
      </c>
      <c r="I193" s="9">
        <f t="shared" si="61"/>
        <v>0.58536585365853655</v>
      </c>
      <c r="J193">
        <f t="shared" ref="J193:J194" si="88">G193</f>
        <v>65</v>
      </c>
      <c r="L193">
        <f t="shared" si="70"/>
        <v>1.8129133566428555</v>
      </c>
      <c r="N193" s="9">
        <f t="shared" si="63"/>
        <v>7.6923076923076925</v>
      </c>
      <c r="O193" s="9">
        <f t="shared" si="64"/>
        <v>20.833333333333336</v>
      </c>
      <c r="P193" s="10">
        <f t="shared" si="65"/>
        <v>2.4073182474723158E-4</v>
      </c>
      <c r="Q193" s="10">
        <f t="shared" si="66"/>
        <v>3.1295137217140106E-3</v>
      </c>
      <c r="R193" s="9">
        <v>20770</v>
      </c>
      <c r="S193" s="8">
        <f t="shared" si="69"/>
        <v>4.3174364965350991</v>
      </c>
      <c r="V193" s="9">
        <v>31.783332999999999</v>
      </c>
      <c r="W193" s="9">
        <f t="shared" si="67"/>
        <v>31.783332999999999</v>
      </c>
      <c r="X193">
        <v>2021</v>
      </c>
      <c r="Y193" s="14" t="s">
        <v>29</v>
      </c>
    </row>
    <row r="194" spans="1:25" x14ac:dyDescent="0.35">
      <c r="A194" s="7" t="s">
        <v>319</v>
      </c>
      <c r="B194" s="7" t="s">
        <v>34</v>
      </c>
      <c r="C194" t="s">
        <v>25</v>
      </c>
      <c r="D194">
        <v>3</v>
      </c>
      <c r="E194">
        <v>30</v>
      </c>
      <c r="F194">
        <f t="shared" si="81"/>
        <v>52</v>
      </c>
      <c r="G194" s="32">
        <v>82</v>
      </c>
      <c r="H194" s="8">
        <f t="shared" si="68"/>
        <v>1.919078092376074</v>
      </c>
      <c r="I194" s="9">
        <f t="shared" ref="I194:I257" si="89">E194/F194</f>
        <v>0.57692307692307687</v>
      </c>
      <c r="J194">
        <f t="shared" si="88"/>
        <v>82</v>
      </c>
      <c r="L194">
        <f t="shared" si="70"/>
        <v>1.9138138523837167</v>
      </c>
      <c r="N194" s="9">
        <f t="shared" ref="N194:N257" si="90">(D194/G194)*100</f>
        <v>3.6585365853658534</v>
      </c>
      <c r="O194" s="9">
        <f t="shared" ref="O194:O257" si="91">(D194/E194)*100</f>
        <v>10</v>
      </c>
      <c r="P194" s="10">
        <f t="shared" ref="P194:P257" si="92">(D194/R194)</f>
        <v>1.1926769634444511E-5</v>
      </c>
      <c r="Q194" s="10">
        <f t="shared" ref="Q194:Q257" si="93">(G194/R194)</f>
        <v>3.2599837000814997E-4</v>
      </c>
      <c r="R194" s="9">
        <f>131275+120260</f>
        <v>251535</v>
      </c>
      <c r="S194" s="8">
        <f t="shared" si="69"/>
        <v>5.4005984237827587</v>
      </c>
      <c r="V194" s="9">
        <v>41.9</v>
      </c>
      <c r="W194" s="9">
        <f t="shared" ref="W194:W257" si="94">ABS(V194)</f>
        <v>41.9</v>
      </c>
      <c r="X194">
        <v>2023</v>
      </c>
      <c r="Y194" s="12" t="s">
        <v>320</v>
      </c>
    </row>
    <row r="195" spans="1:25" x14ac:dyDescent="0.35">
      <c r="A195" s="7" t="s">
        <v>321</v>
      </c>
      <c r="B195" s="7" t="s">
        <v>39</v>
      </c>
      <c r="C195" t="s">
        <v>35</v>
      </c>
      <c r="D195">
        <v>0</v>
      </c>
      <c r="E195">
        <v>3</v>
      </c>
      <c r="F195">
        <f t="shared" si="81"/>
        <v>6</v>
      </c>
      <c r="G195" s="33">
        <v>9</v>
      </c>
      <c r="H195" s="8">
        <f t="shared" ref="H195:H258" si="95">LOG((G195+1))</f>
        <v>1</v>
      </c>
      <c r="I195" s="9">
        <f t="shared" si="89"/>
        <v>0.5</v>
      </c>
      <c r="J195" s="16"/>
      <c r="K195">
        <f t="shared" ref="K195:K202" si="96">G195</f>
        <v>9</v>
      </c>
      <c r="M195">
        <f t="shared" ref="M195:M255" si="97">LOG(K195)</f>
        <v>0.95424250943932487</v>
      </c>
      <c r="N195" s="9">
        <f t="shared" si="90"/>
        <v>0</v>
      </c>
      <c r="O195" s="9">
        <f t="shared" si="91"/>
        <v>0</v>
      </c>
      <c r="P195" s="10">
        <f t="shared" si="92"/>
        <v>0</v>
      </c>
      <c r="Q195" s="10">
        <f t="shared" si="93"/>
        <v>0.10826416456153014</v>
      </c>
      <c r="R195" s="9">
        <v>83.13</v>
      </c>
      <c r="S195" s="8">
        <f t="shared" ref="S195:S258" si="98">LOG(R195)</f>
        <v>1.9197577805018942</v>
      </c>
      <c r="T195" s="11">
        <v>991</v>
      </c>
      <c r="U195" s="11">
        <v>159.96</v>
      </c>
      <c r="V195" s="9">
        <v>20.787800000000001</v>
      </c>
      <c r="W195" s="9">
        <f t="shared" si="94"/>
        <v>20.787800000000001</v>
      </c>
      <c r="X195">
        <v>2009</v>
      </c>
      <c r="Y195" s="14" t="s">
        <v>98</v>
      </c>
    </row>
    <row r="196" spans="1:25" x14ac:dyDescent="0.35">
      <c r="A196" s="7" t="s">
        <v>322</v>
      </c>
      <c r="B196" s="7" t="s">
        <v>63</v>
      </c>
      <c r="C196" t="s">
        <v>35</v>
      </c>
      <c r="D196">
        <v>3</v>
      </c>
      <c r="E196">
        <v>18</v>
      </c>
      <c r="F196">
        <f t="shared" si="81"/>
        <v>50</v>
      </c>
      <c r="G196" s="33">
        <v>68</v>
      </c>
      <c r="H196" s="8">
        <f t="shared" si="95"/>
        <v>1.8388490907372552</v>
      </c>
      <c r="I196" s="9">
        <f t="shared" si="89"/>
        <v>0.36</v>
      </c>
      <c r="J196" s="16"/>
      <c r="K196">
        <f t="shared" si="96"/>
        <v>68</v>
      </c>
      <c r="M196">
        <f t="shared" si="97"/>
        <v>1.8325089127062364</v>
      </c>
      <c r="N196" s="9">
        <f t="shared" si="90"/>
        <v>4.4117647058823533</v>
      </c>
      <c r="O196" s="9">
        <f t="shared" si="91"/>
        <v>16.666666666666664</v>
      </c>
      <c r="P196" s="10">
        <f t="shared" si="92"/>
        <v>2.7295059594213445E-4</v>
      </c>
      <c r="Q196" s="10">
        <f t="shared" si="93"/>
        <v>6.1868801746883815E-3</v>
      </c>
      <c r="R196" s="9">
        <v>10991</v>
      </c>
      <c r="S196" s="8">
        <f t="shared" si="98"/>
        <v>4.0410372078670287</v>
      </c>
      <c r="T196" s="11">
        <v>2256</v>
      </c>
      <c r="U196" s="11">
        <v>668</v>
      </c>
      <c r="V196" s="9">
        <v>17.971388999999999</v>
      </c>
      <c r="W196" s="9">
        <f t="shared" si="94"/>
        <v>17.971388999999999</v>
      </c>
      <c r="X196">
        <v>2022</v>
      </c>
      <c r="Y196" s="12" t="s">
        <v>36</v>
      </c>
    </row>
    <row r="197" spans="1:25" x14ac:dyDescent="0.35">
      <c r="A197" s="7" t="s">
        <v>323</v>
      </c>
      <c r="B197" s="7" t="s">
        <v>268</v>
      </c>
      <c r="C197" t="s">
        <v>35</v>
      </c>
      <c r="D197">
        <v>5</v>
      </c>
      <c r="E197">
        <v>61</v>
      </c>
      <c r="F197">
        <f>(G197-E197)-1</f>
        <v>147</v>
      </c>
      <c r="G197" s="32">
        <v>209</v>
      </c>
      <c r="H197" s="8">
        <f t="shared" si="95"/>
        <v>2.3222192947339191</v>
      </c>
      <c r="I197" s="9">
        <f t="shared" si="89"/>
        <v>0.41496598639455784</v>
      </c>
      <c r="K197">
        <f t="shared" si="96"/>
        <v>209</v>
      </c>
      <c r="M197">
        <f t="shared" si="97"/>
        <v>2.3201462861110542</v>
      </c>
      <c r="N197" s="9">
        <f t="shared" si="90"/>
        <v>2.3923444976076556</v>
      </c>
      <c r="O197" s="9">
        <f t="shared" si="91"/>
        <v>8.1967213114754092</v>
      </c>
      <c r="P197" s="10">
        <f t="shared" si="92"/>
        <v>1.3228388120907467E-5</v>
      </c>
      <c r="Q197" s="10">
        <f t="shared" si="93"/>
        <v>5.5294662345393216E-4</v>
      </c>
      <c r="R197" s="9">
        <v>377975</v>
      </c>
      <c r="S197" s="8">
        <f t="shared" si="98"/>
        <v>5.5774630757073229</v>
      </c>
      <c r="T197" s="11">
        <v>3776</v>
      </c>
      <c r="U197" s="11">
        <v>200</v>
      </c>
      <c r="V197" s="9">
        <v>35.683332999999998</v>
      </c>
      <c r="W197" s="9">
        <f t="shared" si="94"/>
        <v>35.683332999999998</v>
      </c>
      <c r="X197">
        <v>2022</v>
      </c>
      <c r="Y197" s="12" t="s">
        <v>36</v>
      </c>
    </row>
    <row r="198" spans="1:25" x14ac:dyDescent="0.35">
      <c r="A198" s="7" t="s">
        <v>324</v>
      </c>
      <c r="B198" s="7" t="s">
        <v>39</v>
      </c>
      <c r="C198" t="s">
        <v>35</v>
      </c>
      <c r="D198">
        <v>2</v>
      </c>
      <c r="E198">
        <v>57</v>
      </c>
      <c r="F198">
        <f>G198-E198</f>
        <v>105</v>
      </c>
      <c r="G198" s="33">
        <v>162</v>
      </c>
      <c r="H198" s="8">
        <f t="shared" si="95"/>
        <v>2.2121876044039577</v>
      </c>
      <c r="I198" s="9">
        <f t="shared" si="89"/>
        <v>0.54285714285714282</v>
      </c>
      <c r="J198" s="16"/>
      <c r="K198">
        <f t="shared" si="96"/>
        <v>162</v>
      </c>
      <c r="M198">
        <f t="shared" si="97"/>
        <v>2.2095150145426308</v>
      </c>
      <c r="N198" s="9">
        <f t="shared" si="90"/>
        <v>1.2345679012345678</v>
      </c>
      <c r="O198" s="9">
        <f t="shared" si="91"/>
        <v>3.5087719298245612</v>
      </c>
      <c r="P198" s="10">
        <f t="shared" si="92"/>
        <v>1.5083096170499923E-5</v>
      </c>
      <c r="Q198" s="10">
        <f t="shared" si="93"/>
        <v>1.2217307898104938E-3</v>
      </c>
      <c r="R198" s="9">
        <v>132598.76999999999</v>
      </c>
      <c r="S198" s="8">
        <f t="shared" si="98"/>
        <v>5.1225394955265955</v>
      </c>
      <c r="T198" s="11">
        <v>3678</v>
      </c>
      <c r="U198" s="11">
        <v>28.34</v>
      </c>
      <c r="V198" s="9">
        <v>-7.3333329999999997</v>
      </c>
      <c r="W198" s="9">
        <f t="shared" si="94"/>
        <v>7.3333329999999997</v>
      </c>
      <c r="X198">
        <v>2024</v>
      </c>
      <c r="Y198" s="17" t="s">
        <v>86</v>
      </c>
    </row>
    <row r="199" spans="1:25" x14ac:dyDescent="0.35">
      <c r="A199" s="7" t="s">
        <v>325</v>
      </c>
      <c r="B199" s="7" t="s">
        <v>34</v>
      </c>
      <c r="C199" t="s">
        <v>35</v>
      </c>
      <c r="D199">
        <v>1</v>
      </c>
      <c r="E199">
        <v>7</v>
      </c>
      <c r="F199">
        <f>(G199-E199)-1</f>
        <v>9</v>
      </c>
      <c r="G199" s="32">
        <v>17</v>
      </c>
      <c r="H199" s="8">
        <f t="shared" si="95"/>
        <v>1.255272505103306</v>
      </c>
      <c r="I199" s="9">
        <f t="shared" si="89"/>
        <v>0.77777777777777779</v>
      </c>
      <c r="K199">
        <f t="shared" si="96"/>
        <v>17</v>
      </c>
      <c r="M199">
        <f t="shared" si="97"/>
        <v>1.2304489213782739</v>
      </c>
      <c r="N199" s="9">
        <f t="shared" si="90"/>
        <v>5.8823529411764701</v>
      </c>
      <c r="O199" s="9">
        <f t="shared" si="91"/>
        <v>14.285714285714285</v>
      </c>
      <c r="P199" s="10">
        <f t="shared" si="92"/>
        <v>8.3612040133779261E-3</v>
      </c>
      <c r="Q199" s="10">
        <f t="shared" si="93"/>
        <v>0.14214046822742477</v>
      </c>
      <c r="R199" s="9">
        <v>119.6</v>
      </c>
      <c r="S199" s="8">
        <f t="shared" si="98"/>
        <v>2.0777311796523921</v>
      </c>
      <c r="T199" s="11">
        <v>143</v>
      </c>
      <c r="U199" s="11">
        <v>23</v>
      </c>
      <c r="V199" s="9">
        <v>49.19</v>
      </c>
      <c r="W199" s="9">
        <f t="shared" si="94"/>
        <v>49.19</v>
      </c>
      <c r="X199">
        <v>2022</v>
      </c>
      <c r="Y199" s="12" t="s">
        <v>36</v>
      </c>
    </row>
    <row r="200" spans="1:25" x14ac:dyDescent="0.35">
      <c r="A200" s="7" t="s">
        <v>326</v>
      </c>
      <c r="B200" s="7" t="s">
        <v>55</v>
      </c>
      <c r="C200" t="s">
        <v>35</v>
      </c>
      <c r="D200">
        <v>0</v>
      </c>
      <c r="E200">
        <v>7</v>
      </c>
      <c r="F200">
        <f t="shared" ref="F200:F210" si="99">G200-E200</f>
        <v>9</v>
      </c>
      <c r="G200" s="33">
        <v>16</v>
      </c>
      <c r="H200" s="8">
        <f t="shared" si="95"/>
        <v>1.2304489213782739</v>
      </c>
      <c r="I200" s="9">
        <f t="shared" si="89"/>
        <v>0.77777777777777779</v>
      </c>
      <c r="J200" s="16"/>
      <c r="K200">
        <f t="shared" si="96"/>
        <v>16</v>
      </c>
      <c r="M200">
        <f t="shared" si="97"/>
        <v>1.2041199826559248</v>
      </c>
      <c r="N200" s="9">
        <f t="shared" si="90"/>
        <v>0</v>
      </c>
      <c r="O200" s="9">
        <f t="shared" si="91"/>
        <v>0</v>
      </c>
      <c r="P200" s="10">
        <f t="shared" si="92"/>
        <v>0</v>
      </c>
      <c r="Q200" s="10">
        <f t="shared" si="93"/>
        <v>0.45977011494252878</v>
      </c>
      <c r="R200" s="9">
        <v>34.799999999999997</v>
      </c>
      <c r="S200" s="8">
        <f t="shared" si="98"/>
        <v>1.541579243946581</v>
      </c>
      <c r="T200" s="11">
        <v>97</v>
      </c>
      <c r="U200" s="11">
        <v>15</v>
      </c>
      <c r="V200" s="9">
        <v>12.1</v>
      </c>
      <c r="W200" s="9">
        <f t="shared" si="94"/>
        <v>12.1</v>
      </c>
      <c r="X200">
        <v>2015</v>
      </c>
      <c r="Y200" s="17" t="s">
        <v>285</v>
      </c>
    </row>
    <row r="201" spans="1:25" x14ac:dyDescent="0.35">
      <c r="A201" s="7" t="s">
        <v>327</v>
      </c>
      <c r="B201" s="7" t="s">
        <v>39</v>
      </c>
      <c r="C201" t="s">
        <v>35</v>
      </c>
      <c r="D201">
        <v>1</v>
      </c>
      <c r="E201">
        <v>9</v>
      </c>
      <c r="F201">
        <f t="shared" si="99"/>
        <v>9</v>
      </c>
      <c r="G201" s="33">
        <v>18</v>
      </c>
      <c r="H201" s="8">
        <f t="shared" si="95"/>
        <v>1.2787536009528289</v>
      </c>
      <c r="I201" s="9">
        <f t="shared" si="89"/>
        <v>1</v>
      </c>
      <c r="J201" s="16"/>
      <c r="K201">
        <f t="shared" si="96"/>
        <v>18</v>
      </c>
      <c r="M201">
        <f t="shared" si="97"/>
        <v>1.255272505103306</v>
      </c>
      <c r="N201" s="9">
        <f t="shared" si="90"/>
        <v>5.5555555555555554</v>
      </c>
      <c r="O201" s="9">
        <f t="shared" si="91"/>
        <v>11.111111111111111</v>
      </c>
      <c r="P201" s="10">
        <f t="shared" si="92"/>
        <v>1.1507479861910242E-3</v>
      </c>
      <c r="Q201" s="10">
        <f t="shared" si="93"/>
        <v>2.0713463751438434E-2</v>
      </c>
      <c r="R201" s="9">
        <v>869</v>
      </c>
      <c r="S201" s="8">
        <f t="shared" si="98"/>
        <v>2.9390197764486663</v>
      </c>
      <c r="T201" s="11">
        <v>803</v>
      </c>
      <c r="U201" s="11">
        <v>192.59</v>
      </c>
      <c r="V201" s="9">
        <v>5.9730559999999997</v>
      </c>
      <c r="W201" s="9">
        <f t="shared" si="94"/>
        <v>5.9730559999999997</v>
      </c>
      <c r="X201">
        <v>2012</v>
      </c>
      <c r="Y201" s="14" t="s">
        <v>328</v>
      </c>
    </row>
    <row r="202" spans="1:25" x14ac:dyDescent="0.35">
      <c r="A202" s="7" t="s">
        <v>329</v>
      </c>
      <c r="B202" s="7" t="s">
        <v>39</v>
      </c>
      <c r="C202" t="s">
        <v>35</v>
      </c>
      <c r="D202">
        <v>1</v>
      </c>
      <c r="E202">
        <v>2</v>
      </c>
      <c r="F202">
        <f t="shared" si="99"/>
        <v>6</v>
      </c>
      <c r="G202" s="33">
        <v>8</v>
      </c>
      <c r="H202" s="8">
        <f t="shared" si="95"/>
        <v>0.95424250943932487</v>
      </c>
      <c r="I202" s="9">
        <f t="shared" si="89"/>
        <v>0.33333333333333331</v>
      </c>
      <c r="J202" s="16"/>
      <c r="K202">
        <f t="shared" si="96"/>
        <v>8</v>
      </c>
      <c r="M202">
        <f t="shared" si="97"/>
        <v>0.90308998699194354</v>
      </c>
      <c r="N202" s="9">
        <f t="shared" si="90"/>
        <v>12.5</v>
      </c>
      <c r="O202" s="9">
        <f t="shared" si="91"/>
        <v>50</v>
      </c>
      <c r="P202" s="10">
        <f t="shared" si="92"/>
        <v>1.7652250661959402E-2</v>
      </c>
      <c r="Q202" s="10">
        <f t="shared" si="93"/>
        <v>0.14121800529567521</v>
      </c>
      <c r="R202" s="9">
        <v>56.65</v>
      </c>
      <c r="S202" s="8">
        <f t="shared" si="98"/>
        <v>1.7531999141994161</v>
      </c>
      <c r="T202" s="11">
        <v>96</v>
      </c>
      <c r="U202" s="11">
        <v>60.78</v>
      </c>
      <c r="V202" s="9">
        <v>14.696</v>
      </c>
      <c r="W202" s="9">
        <f t="shared" si="94"/>
        <v>14.696</v>
      </c>
      <c r="X202">
        <v>2020</v>
      </c>
      <c r="Y202" s="14" t="s">
        <v>330</v>
      </c>
    </row>
    <row r="203" spans="1:25" x14ac:dyDescent="0.35">
      <c r="A203" s="7" t="s">
        <v>331</v>
      </c>
      <c r="B203" s="7" t="s">
        <v>47</v>
      </c>
      <c r="C203" t="s">
        <v>25</v>
      </c>
      <c r="D203">
        <v>5</v>
      </c>
      <c r="E203">
        <v>12</v>
      </c>
      <c r="F203">
        <f t="shared" si="99"/>
        <v>32</v>
      </c>
      <c r="G203" s="32">
        <v>44</v>
      </c>
      <c r="H203" s="8">
        <f t="shared" si="95"/>
        <v>1.6532125137753437</v>
      </c>
      <c r="I203" s="9">
        <f t="shared" si="89"/>
        <v>0.375</v>
      </c>
      <c r="J203">
        <f>G203</f>
        <v>44</v>
      </c>
      <c r="L203">
        <f t="shared" ref="L203:L265" si="100">LOG(J203)</f>
        <v>1.6434526764861874</v>
      </c>
      <c r="N203" s="9">
        <f t="shared" si="90"/>
        <v>11.363636363636363</v>
      </c>
      <c r="O203" s="9">
        <f t="shared" si="91"/>
        <v>41.666666666666671</v>
      </c>
      <c r="P203" s="10">
        <f t="shared" si="92"/>
        <v>5.596471984061248E-5</v>
      </c>
      <c r="Q203" s="10">
        <f t="shared" si="93"/>
        <v>4.9248953459738983E-4</v>
      </c>
      <c r="R203" s="9">
        <v>89342</v>
      </c>
      <c r="S203" s="8">
        <f t="shared" si="98"/>
        <v>4.9510556703122433</v>
      </c>
      <c r="T203" s="11">
        <v>50</v>
      </c>
      <c r="V203" s="9">
        <v>31.95</v>
      </c>
      <c r="W203" s="9">
        <f t="shared" si="94"/>
        <v>31.95</v>
      </c>
      <c r="X203">
        <v>2021</v>
      </c>
      <c r="Y203" s="14" t="s">
        <v>29</v>
      </c>
    </row>
    <row r="204" spans="1:25" x14ac:dyDescent="0.35">
      <c r="A204" s="7" t="s">
        <v>332</v>
      </c>
      <c r="B204" s="7" t="s">
        <v>333</v>
      </c>
      <c r="C204" t="s">
        <v>35</v>
      </c>
      <c r="D204">
        <v>1</v>
      </c>
      <c r="E204">
        <v>9</v>
      </c>
      <c r="F204">
        <f t="shared" si="99"/>
        <v>5</v>
      </c>
      <c r="G204" s="33">
        <v>14</v>
      </c>
      <c r="H204" s="8">
        <f t="shared" si="95"/>
        <v>1.1760912590556813</v>
      </c>
      <c r="I204" s="9">
        <f t="shared" si="89"/>
        <v>1.8</v>
      </c>
      <c r="J204" s="16"/>
      <c r="K204">
        <f t="shared" ref="K204" si="101">G204</f>
        <v>14</v>
      </c>
      <c r="M204">
        <f t="shared" si="97"/>
        <v>1.146128035678238</v>
      </c>
      <c r="N204" s="9">
        <f t="shared" si="90"/>
        <v>7.1428571428571423</v>
      </c>
      <c r="O204" s="9">
        <f t="shared" si="91"/>
        <v>11.111111111111111</v>
      </c>
      <c r="P204" s="10">
        <f t="shared" si="92"/>
        <v>2.4330900243309003E-3</v>
      </c>
      <c r="Q204" s="10">
        <f t="shared" si="93"/>
        <v>3.4063260340632603E-2</v>
      </c>
      <c r="R204" s="9">
        <v>411</v>
      </c>
      <c r="S204" s="8">
        <f t="shared" si="98"/>
        <v>2.6138418218760693</v>
      </c>
      <c r="T204" s="11">
        <v>805</v>
      </c>
      <c r="U204" s="11">
        <v>75</v>
      </c>
      <c r="V204" s="9">
        <v>-19.05</v>
      </c>
      <c r="W204" s="9">
        <f t="shared" si="94"/>
        <v>19.05</v>
      </c>
      <c r="X204">
        <v>2024</v>
      </c>
      <c r="Y204" s="14" t="s">
        <v>334</v>
      </c>
    </row>
    <row r="205" spans="1:25" x14ac:dyDescent="0.35">
      <c r="A205" s="7" t="s">
        <v>335</v>
      </c>
      <c r="B205" s="7" t="s">
        <v>31</v>
      </c>
      <c r="C205" t="s">
        <v>25</v>
      </c>
      <c r="D205">
        <v>9</v>
      </c>
      <c r="E205">
        <v>45</v>
      </c>
      <c r="F205">
        <f t="shared" si="99"/>
        <v>86</v>
      </c>
      <c r="G205" s="32">
        <v>131</v>
      </c>
      <c r="H205" s="8">
        <f t="shared" si="95"/>
        <v>2.12057393120585</v>
      </c>
      <c r="I205" s="9">
        <f t="shared" si="89"/>
        <v>0.52325581395348841</v>
      </c>
      <c r="J205">
        <f t="shared" ref="J205:J209" si="102">G205</f>
        <v>131</v>
      </c>
      <c r="L205">
        <f t="shared" si="100"/>
        <v>2.1172712956557644</v>
      </c>
      <c r="N205" s="9">
        <f t="shared" si="90"/>
        <v>6.8702290076335881</v>
      </c>
      <c r="O205" s="9">
        <f t="shared" si="91"/>
        <v>20</v>
      </c>
      <c r="P205" s="10">
        <f t="shared" si="92"/>
        <v>4.2233693101830127E-5</v>
      </c>
      <c r="Q205" s="10">
        <f t="shared" si="93"/>
        <v>6.1473486625997188E-4</v>
      </c>
      <c r="R205" s="9">
        <v>213100</v>
      </c>
      <c r="S205" s="8">
        <f t="shared" si="98"/>
        <v>5.3285834497142019</v>
      </c>
      <c r="V205" s="9">
        <v>39.034722000000002</v>
      </c>
      <c r="W205" s="9">
        <f t="shared" si="94"/>
        <v>39.034722000000002</v>
      </c>
      <c r="X205">
        <v>2025</v>
      </c>
      <c r="Y205" s="15" t="s">
        <v>32</v>
      </c>
    </row>
    <row r="206" spans="1:25" x14ac:dyDescent="0.35">
      <c r="A206" s="7" t="s">
        <v>336</v>
      </c>
      <c r="B206" s="7" t="s">
        <v>90</v>
      </c>
      <c r="C206" t="s">
        <v>25</v>
      </c>
      <c r="D206">
        <v>3</v>
      </c>
      <c r="E206">
        <v>49</v>
      </c>
      <c r="F206">
        <f t="shared" si="99"/>
        <v>65</v>
      </c>
      <c r="G206" s="32">
        <v>114</v>
      </c>
      <c r="H206" s="8">
        <f t="shared" si="95"/>
        <v>2.0606978403536118</v>
      </c>
      <c r="I206" s="9">
        <f t="shared" si="89"/>
        <v>0.75384615384615383</v>
      </c>
      <c r="J206">
        <f t="shared" si="102"/>
        <v>114</v>
      </c>
      <c r="L206">
        <f t="shared" si="100"/>
        <v>2.0569048513364727</v>
      </c>
      <c r="N206" s="9">
        <f t="shared" si="90"/>
        <v>2.6315789473684208</v>
      </c>
      <c r="O206" s="9">
        <f t="shared" si="91"/>
        <v>6.1224489795918364</v>
      </c>
      <c r="P206" s="10">
        <f t="shared" si="92"/>
        <v>1.658374792703151E-3</v>
      </c>
      <c r="Q206" s="10">
        <f t="shared" si="93"/>
        <v>6.3018242122719739E-2</v>
      </c>
      <c r="R206" s="9">
        <v>1809</v>
      </c>
      <c r="S206" s="8">
        <f t="shared" si="98"/>
        <v>3.2574385668598138</v>
      </c>
      <c r="V206" s="9">
        <v>24.866700000000002</v>
      </c>
      <c r="W206" s="9">
        <f t="shared" si="94"/>
        <v>24.866700000000002</v>
      </c>
      <c r="X206">
        <v>2022</v>
      </c>
      <c r="Y206" s="17" t="s">
        <v>337</v>
      </c>
    </row>
    <row r="207" spans="1:25" x14ac:dyDescent="0.35">
      <c r="A207" s="7" t="s">
        <v>338</v>
      </c>
      <c r="B207" s="7" t="s">
        <v>28</v>
      </c>
      <c r="C207" t="s">
        <v>25</v>
      </c>
      <c r="D207">
        <v>5</v>
      </c>
      <c r="E207">
        <v>29</v>
      </c>
      <c r="F207">
        <f t="shared" si="99"/>
        <v>58</v>
      </c>
      <c r="G207" s="32">
        <v>87</v>
      </c>
      <c r="H207" s="8">
        <f t="shared" si="95"/>
        <v>1.9444826721501687</v>
      </c>
      <c r="I207" s="9">
        <f t="shared" si="89"/>
        <v>0.5</v>
      </c>
      <c r="J207">
        <f t="shared" si="102"/>
        <v>87</v>
      </c>
      <c r="L207">
        <f t="shared" si="100"/>
        <v>1.9395192526186185</v>
      </c>
      <c r="N207" s="9">
        <f t="shared" si="90"/>
        <v>5.7471264367816088</v>
      </c>
      <c r="O207" s="9">
        <f t="shared" si="91"/>
        <v>17.241379310344829</v>
      </c>
      <c r="P207" s="10">
        <f t="shared" si="92"/>
        <v>1.83492972219164E-6</v>
      </c>
      <c r="Q207" s="10">
        <f t="shared" si="93"/>
        <v>3.1927777166134535E-5</v>
      </c>
      <c r="R207" s="9">
        <v>2724900</v>
      </c>
      <c r="S207" s="8">
        <f t="shared" si="98"/>
        <v>6.4353505689080448</v>
      </c>
      <c r="V207" s="9">
        <v>51.166666999999997</v>
      </c>
      <c r="W207" s="9">
        <f t="shared" si="94"/>
        <v>51.166666999999997</v>
      </c>
      <c r="X207">
        <v>2022</v>
      </c>
      <c r="Y207" s="12" t="s">
        <v>36</v>
      </c>
    </row>
    <row r="208" spans="1:25" x14ac:dyDescent="0.35">
      <c r="A208" s="7" t="s">
        <v>339</v>
      </c>
      <c r="B208" s="7" t="s">
        <v>31</v>
      </c>
      <c r="C208" t="s">
        <v>25</v>
      </c>
      <c r="D208">
        <v>5</v>
      </c>
      <c r="E208">
        <v>48</v>
      </c>
      <c r="F208">
        <f t="shared" si="99"/>
        <v>107</v>
      </c>
      <c r="G208" s="32">
        <v>155</v>
      </c>
      <c r="H208" s="8">
        <f t="shared" si="95"/>
        <v>2.1931245983544616</v>
      </c>
      <c r="I208" s="9">
        <f t="shared" si="89"/>
        <v>0.44859813084112149</v>
      </c>
      <c r="J208">
        <f t="shared" si="102"/>
        <v>155</v>
      </c>
      <c r="L208">
        <f t="shared" si="100"/>
        <v>2.1903316981702914</v>
      </c>
      <c r="N208" s="9">
        <f t="shared" si="90"/>
        <v>3.225806451612903</v>
      </c>
      <c r="O208" s="9">
        <f t="shared" si="91"/>
        <v>10.416666666666668</v>
      </c>
      <c r="P208" s="10">
        <f t="shared" si="92"/>
        <v>4.7775569484788261E-5</v>
      </c>
      <c r="Q208" s="10">
        <f t="shared" si="93"/>
        <v>1.4810426540284359E-3</v>
      </c>
      <c r="R208" s="9">
        <v>104656</v>
      </c>
      <c r="S208" s="8">
        <f t="shared" si="98"/>
        <v>5.0197641317878903</v>
      </c>
      <c r="V208" s="9">
        <v>38.200000000000003</v>
      </c>
      <c r="W208" s="9">
        <f t="shared" si="94"/>
        <v>38.200000000000003</v>
      </c>
      <c r="X208">
        <v>2025</v>
      </c>
      <c r="Y208" s="15" t="s">
        <v>32</v>
      </c>
    </row>
    <row r="209" spans="1:26" x14ac:dyDescent="0.35">
      <c r="A209" s="7" t="s">
        <v>340</v>
      </c>
      <c r="B209" s="7" t="s">
        <v>132</v>
      </c>
      <c r="C209" t="s">
        <v>25</v>
      </c>
      <c r="D209">
        <v>1</v>
      </c>
      <c r="E209">
        <v>68</v>
      </c>
      <c r="F209">
        <f t="shared" si="99"/>
        <v>138</v>
      </c>
      <c r="G209" s="32">
        <v>206</v>
      </c>
      <c r="H209" s="8">
        <f t="shared" si="95"/>
        <v>2.3159703454569178</v>
      </c>
      <c r="I209" s="9">
        <f t="shared" si="89"/>
        <v>0.49275362318840582</v>
      </c>
      <c r="J209">
        <f t="shared" si="102"/>
        <v>206</v>
      </c>
      <c r="L209">
        <f t="shared" si="100"/>
        <v>2.3138672203691533</v>
      </c>
      <c r="N209" s="9">
        <f t="shared" si="90"/>
        <v>0.48543689320388345</v>
      </c>
      <c r="O209" s="9">
        <f t="shared" si="91"/>
        <v>1.4705882352941175</v>
      </c>
      <c r="P209" s="10">
        <f t="shared" si="92"/>
        <v>1.7162962327297691E-6</v>
      </c>
      <c r="Q209" s="10">
        <f t="shared" si="93"/>
        <v>3.5355702394233244E-4</v>
      </c>
      <c r="R209" s="9">
        <v>582650</v>
      </c>
      <c r="S209" s="8">
        <f t="shared" si="98"/>
        <v>5.7654077507900112</v>
      </c>
      <c r="V209" s="9">
        <v>-1.2833300000000001</v>
      </c>
      <c r="W209" s="9">
        <f t="shared" si="94"/>
        <v>1.2833300000000001</v>
      </c>
      <c r="X209">
        <v>2022</v>
      </c>
      <c r="Y209" s="12" t="s">
        <v>36</v>
      </c>
    </row>
    <row r="210" spans="1:26" s="7" customFormat="1" x14ac:dyDescent="0.35">
      <c r="A210" s="7" t="s">
        <v>341</v>
      </c>
      <c r="B210" s="7" t="s">
        <v>90</v>
      </c>
      <c r="C210" t="s">
        <v>25</v>
      </c>
      <c r="D210">
        <v>2</v>
      </c>
      <c r="E210">
        <v>74</v>
      </c>
      <c r="F210">
        <f t="shared" si="99"/>
        <v>100</v>
      </c>
      <c r="G210" s="32">
        <v>174</v>
      </c>
      <c r="H210" s="8">
        <f t="shared" si="95"/>
        <v>2.2430380486862944</v>
      </c>
      <c r="I210" s="9">
        <f t="shared" si="89"/>
        <v>0.74</v>
      </c>
      <c r="J210">
        <f>G210</f>
        <v>174</v>
      </c>
      <c r="K210"/>
      <c r="L210">
        <f t="shared" si="100"/>
        <v>2.2405492482825999</v>
      </c>
      <c r="M210"/>
      <c r="N210" s="9">
        <f t="shared" si="90"/>
        <v>1.1494252873563218</v>
      </c>
      <c r="O210" s="9">
        <f t="shared" si="91"/>
        <v>2.7027027027027026</v>
      </c>
      <c r="P210" s="10">
        <f t="shared" si="92"/>
        <v>5.1462830970331678E-5</v>
      </c>
      <c r="Q210" s="10">
        <f t="shared" si="93"/>
        <v>4.4772662944188562E-3</v>
      </c>
      <c r="R210" s="9">
        <v>38863</v>
      </c>
      <c r="S210" s="8">
        <f t="shared" si="98"/>
        <v>4.5895363225930703</v>
      </c>
      <c r="T210" s="11"/>
      <c r="U210" s="11"/>
      <c r="V210" s="9">
        <v>10</v>
      </c>
      <c r="W210" s="9">
        <f t="shared" si="94"/>
        <v>10</v>
      </c>
      <c r="X210">
        <v>2022</v>
      </c>
      <c r="Y210" s="17" t="s">
        <v>342</v>
      </c>
      <c r="Z210"/>
    </row>
    <row r="211" spans="1:26" s="7" customFormat="1" x14ac:dyDescent="0.35">
      <c r="A211" s="7" t="s">
        <v>343</v>
      </c>
      <c r="B211" s="7" t="s">
        <v>74</v>
      </c>
      <c r="C211" t="s">
        <v>35</v>
      </c>
      <c r="D211">
        <v>1</v>
      </c>
      <c r="E211">
        <v>1</v>
      </c>
      <c r="F211">
        <v>4</v>
      </c>
      <c r="G211" s="33">
        <v>5</v>
      </c>
      <c r="H211" s="8">
        <f t="shared" si="95"/>
        <v>0.77815125038364363</v>
      </c>
      <c r="I211" s="9">
        <f t="shared" si="89"/>
        <v>0.25</v>
      </c>
      <c r="J211" s="16"/>
      <c r="K211">
        <f t="shared" ref="K211:K212" si="103">G211</f>
        <v>5</v>
      </c>
      <c r="L211"/>
      <c r="M211">
        <f t="shared" si="97"/>
        <v>0.69897000433601886</v>
      </c>
      <c r="N211" s="9">
        <f t="shared" si="90"/>
        <v>20</v>
      </c>
      <c r="O211" s="9">
        <f t="shared" si="91"/>
        <v>100</v>
      </c>
      <c r="P211" s="10">
        <f t="shared" si="92"/>
        <v>2.976190476190476E-2</v>
      </c>
      <c r="Q211" s="10">
        <f t="shared" si="93"/>
        <v>0.14880952380952381</v>
      </c>
      <c r="R211" s="9">
        <v>33.6</v>
      </c>
      <c r="S211" s="8">
        <f t="shared" si="98"/>
        <v>1.5263392773898441</v>
      </c>
      <c r="T211" s="11">
        <v>516</v>
      </c>
      <c r="U211" s="11">
        <v>900</v>
      </c>
      <c r="V211" s="9">
        <v>-29.276944</v>
      </c>
      <c r="W211" s="9">
        <f t="shared" si="94"/>
        <v>29.276944</v>
      </c>
      <c r="X211">
        <v>1973</v>
      </c>
      <c r="Y211" s="14" t="s">
        <v>344</v>
      </c>
      <c r="Z211"/>
    </row>
    <row r="212" spans="1:26" x14ac:dyDescent="0.35">
      <c r="A212" s="7" t="s">
        <v>345</v>
      </c>
      <c r="B212" s="7" t="s">
        <v>167</v>
      </c>
      <c r="C212" t="s">
        <v>35</v>
      </c>
      <c r="D212">
        <v>0</v>
      </c>
      <c r="E212">
        <v>0</v>
      </c>
      <c r="F212">
        <f t="shared" ref="F212:F259" si="104">G212-E212</f>
        <v>4</v>
      </c>
      <c r="G212" s="33">
        <v>4</v>
      </c>
      <c r="H212" s="8">
        <f t="shared" si="95"/>
        <v>0.69897000433601886</v>
      </c>
      <c r="I212" s="9">
        <f t="shared" si="89"/>
        <v>0</v>
      </c>
      <c r="J212" s="16"/>
      <c r="K212">
        <f t="shared" si="103"/>
        <v>4</v>
      </c>
      <c r="M212">
        <f t="shared" si="97"/>
        <v>0.6020599913279624</v>
      </c>
      <c r="N212" s="9">
        <f t="shared" si="90"/>
        <v>0</v>
      </c>
      <c r="O212" s="9" t="e">
        <f t="shared" si="91"/>
        <v>#DIV/0!</v>
      </c>
      <c r="P212" s="10">
        <f t="shared" si="92"/>
        <v>0</v>
      </c>
      <c r="Q212" s="10">
        <f t="shared" si="93"/>
        <v>4.9310272562531586E-3</v>
      </c>
      <c r="R212" s="9">
        <v>811.19</v>
      </c>
      <c r="S212" s="8">
        <f t="shared" si="98"/>
        <v>2.9091225882274414</v>
      </c>
      <c r="T212" s="11">
        <v>3.5</v>
      </c>
      <c r="U212" s="11">
        <v>2955</v>
      </c>
      <c r="V212" s="9">
        <v>1.4666669999999999</v>
      </c>
      <c r="W212" s="9">
        <f t="shared" si="94"/>
        <v>1.4666669999999999</v>
      </c>
      <c r="X212">
        <v>2022</v>
      </c>
      <c r="Y212" s="12" t="s">
        <v>36</v>
      </c>
    </row>
    <row r="213" spans="1:26" x14ac:dyDescent="0.35">
      <c r="A213" s="7" t="s">
        <v>346</v>
      </c>
      <c r="B213" s="7" t="s">
        <v>268</v>
      </c>
      <c r="C213" t="s">
        <v>25</v>
      </c>
      <c r="D213">
        <v>2</v>
      </c>
      <c r="E213">
        <v>12</v>
      </c>
      <c r="F213">
        <f t="shared" si="104"/>
        <v>33</v>
      </c>
      <c r="G213" s="32">
        <v>45</v>
      </c>
      <c r="H213" s="8">
        <f t="shared" si="95"/>
        <v>1.6627578316815741</v>
      </c>
      <c r="I213" s="9">
        <f t="shared" si="89"/>
        <v>0.36363636363636365</v>
      </c>
      <c r="J213">
        <f t="shared" ref="J213:J214" si="105">G213</f>
        <v>45</v>
      </c>
      <c r="L213">
        <f t="shared" si="100"/>
        <v>1.6532125137753437</v>
      </c>
      <c r="N213" s="9">
        <f t="shared" si="90"/>
        <v>4.4444444444444446</v>
      </c>
      <c r="O213" s="9">
        <f t="shared" si="91"/>
        <v>16.666666666666664</v>
      </c>
      <c r="P213" s="10">
        <f t="shared" si="92"/>
        <v>1.6592277953840282E-5</v>
      </c>
      <c r="Q213" s="10">
        <f t="shared" si="93"/>
        <v>3.7332625396140637E-4</v>
      </c>
      <c r="R213" s="9">
        <v>120538</v>
      </c>
      <c r="S213" s="8">
        <f t="shared" si="98"/>
        <v>5.0811239812569164</v>
      </c>
      <c r="V213" s="9">
        <v>39.033332999999999</v>
      </c>
      <c r="W213" s="9">
        <f t="shared" si="94"/>
        <v>39.033332999999999</v>
      </c>
      <c r="X213">
        <v>2022</v>
      </c>
      <c r="Y213" s="12" t="s">
        <v>36</v>
      </c>
    </row>
    <row r="214" spans="1:26" x14ac:dyDescent="0.35">
      <c r="A214" s="7" t="s">
        <v>347</v>
      </c>
      <c r="B214" s="7" t="s">
        <v>268</v>
      </c>
      <c r="C214" t="s">
        <v>25</v>
      </c>
      <c r="D214">
        <v>3</v>
      </c>
      <c r="E214">
        <v>30</v>
      </c>
      <c r="F214">
        <f t="shared" si="104"/>
        <v>80</v>
      </c>
      <c r="G214" s="32">
        <v>110</v>
      </c>
      <c r="H214" s="8">
        <f t="shared" si="95"/>
        <v>2.0453229787866576</v>
      </c>
      <c r="I214" s="9">
        <f t="shared" si="89"/>
        <v>0.375</v>
      </c>
      <c r="J214">
        <f t="shared" si="105"/>
        <v>110</v>
      </c>
      <c r="L214">
        <f t="shared" si="100"/>
        <v>2.0413926851582249</v>
      </c>
      <c r="N214" s="9">
        <f t="shared" si="90"/>
        <v>2.7272727272727271</v>
      </c>
      <c r="O214" s="9">
        <f t="shared" si="91"/>
        <v>10</v>
      </c>
      <c r="P214" s="10">
        <f t="shared" si="92"/>
        <v>2.9891493877225671E-5</v>
      </c>
      <c r="Q214" s="10">
        <f t="shared" si="93"/>
        <v>1.0960214421649414E-3</v>
      </c>
      <c r="R214" s="9">
        <v>100363</v>
      </c>
      <c r="S214" s="8">
        <f t="shared" si="98"/>
        <v>5.0015736345474453</v>
      </c>
      <c r="V214" s="9">
        <v>37.549999999999997</v>
      </c>
      <c r="W214" s="9">
        <f t="shared" si="94"/>
        <v>37.549999999999997</v>
      </c>
      <c r="X214">
        <v>2022</v>
      </c>
      <c r="Y214" s="12" t="s">
        <v>36</v>
      </c>
    </row>
    <row r="215" spans="1:26" x14ac:dyDescent="0.35">
      <c r="A215" s="7" t="s">
        <v>348</v>
      </c>
      <c r="B215" s="7" t="s">
        <v>333</v>
      </c>
      <c r="C215" t="s">
        <v>35</v>
      </c>
      <c r="D215">
        <v>0</v>
      </c>
      <c r="E215">
        <v>5</v>
      </c>
      <c r="F215">
        <f t="shared" si="104"/>
        <v>1</v>
      </c>
      <c r="G215" s="33">
        <v>6</v>
      </c>
      <c r="H215" s="8">
        <f t="shared" si="95"/>
        <v>0.84509804001425681</v>
      </c>
      <c r="I215" s="9">
        <f t="shared" si="89"/>
        <v>5</v>
      </c>
      <c r="J215" s="16"/>
      <c r="K215">
        <f t="shared" ref="K215:K216" si="106">G215</f>
        <v>6</v>
      </c>
      <c r="M215">
        <f t="shared" si="97"/>
        <v>0.77815125038364363</v>
      </c>
      <c r="N215" s="9">
        <f t="shared" si="90"/>
        <v>0</v>
      </c>
      <c r="O215" s="9">
        <f t="shared" si="91"/>
        <v>0</v>
      </c>
      <c r="P215" s="10">
        <f t="shared" si="92"/>
        <v>0</v>
      </c>
      <c r="Q215" s="10">
        <f t="shared" si="93"/>
        <v>5.6980056980056981E-2</v>
      </c>
      <c r="R215" s="9">
        <v>105.3</v>
      </c>
      <c r="S215" s="8">
        <f t="shared" si="98"/>
        <v>2.0224283711854865</v>
      </c>
      <c r="T215" s="11">
        <v>514</v>
      </c>
      <c r="U215" s="11">
        <v>50</v>
      </c>
      <c r="V215" s="9">
        <v>-17.3</v>
      </c>
      <c r="W215" s="9">
        <f t="shared" si="94"/>
        <v>17.3</v>
      </c>
      <c r="X215">
        <v>2024</v>
      </c>
      <c r="Y215" s="17" t="s">
        <v>349</v>
      </c>
    </row>
    <row r="216" spans="1:26" x14ac:dyDescent="0.35">
      <c r="A216" s="7" t="s">
        <v>350</v>
      </c>
      <c r="B216" s="7" t="s">
        <v>167</v>
      </c>
      <c r="C216" t="s">
        <v>35</v>
      </c>
      <c r="D216">
        <v>1</v>
      </c>
      <c r="E216">
        <v>1</v>
      </c>
      <c r="F216">
        <f t="shared" si="104"/>
        <v>6</v>
      </c>
      <c r="G216" s="33">
        <v>7</v>
      </c>
      <c r="H216" s="8">
        <f t="shared" si="95"/>
        <v>0.90308998699194354</v>
      </c>
      <c r="I216" s="9">
        <f t="shared" si="89"/>
        <v>0.16666666666666666</v>
      </c>
      <c r="J216" s="16"/>
      <c r="K216">
        <f t="shared" si="106"/>
        <v>7</v>
      </c>
      <c r="M216">
        <f t="shared" si="97"/>
        <v>0.84509804001425681</v>
      </c>
      <c r="N216" s="9">
        <f t="shared" si="90"/>
        <v>14.285714285714285</v>
      </c>
      <c r="O216" s="9">
        <f t="shared" si="91"/>
        <v>100</v>
      </c>
      <c r="P216" s="10">
        <f t="shared" si="92"/>
        <v>8.9847259658580418E-3</v>
      </c>
      <c r="Q216" s="10">
        <f t="shared" si="93"/>
        <v>6.2893081761006289E-2</v>
      </c>
      <c r="R216" s="9">
        <v>111.3</v>
      </c>
      <c r="S216" s="8">
        <f t="shared" si="98"/>
        <v>2.0464951643347082</v>
      </c>
      <c r="T216" s="11">
        <v>634</v>
      </c>
      <c r="U216" s="11">
        <v>2128</v>
      </c>
      <c r="V216" s="9">
        <v>5.3166669999999998</v>
      </c>
      <c r="W216" s="9">
        <f t="shared" si="94"/>
        <v>5.3166669999999998</v>
      </c>
      <c r="X216">
        <v>2003</v>
      </c>
      <c r="Y216" s="14" t="s">
        <v>351</v>
      </c>
    </row>
    <row r="217" spans="1:26" s="7" customFormat="1" x14ac:dyDescent="0.35">
      <c r="A217" s="7" t="s">
        <v>352</v>
      </c>
      <c r="B217" s="7" t="s">
        <v>71</v>
      </c>
      <c r="C217" t="s">
        <v>25</v>
      </c>
      <c r="D217">
        <v>1</v>
      </c>
      <c r="E217">
        <v>1</v>
      </c>
      <c r="F217">
        <f t="shared" si="104"/>
        <v>12</v>
      </c>
      <c r="G217" s="32">
        <v>13</v>
      </c>
      <c r="H217" s="8">
        <f t="shared" si="95"/>
        <v>1.146128035678238</v>
      </c>
      <c r="I217" s="9">
        <f t="shared" si="89"/>
        <v>8.3333333333333329E-2</v>
      </c>
      <c r="J217">
        <f t="shared" ref="J217:J218" si="107">G217</f>
        <v>13</v>
      </c>
      <c r="K217"/>
      <c r="L217">
        <f t="shared" si="100"/>
        <v>1.1139433523068367</v>
      </c>
      <c r="M217"/>
      <c r="N217" s="9">
        <f t="shared" si="90"/>
        <v>7.6923076923076925</v>
      </c>
      <c r="O217" s="9">
        <f t="shared" si="91"/>
        <v>100</v>
      </c>
      <c r="P217" s="10">
        <f t="shared" si="92"/>
        <v>5.6123021663486364E-5</v>
      </c>
      <c r="Q217" s="10">
        <f t="shared" si="93"/>
        <v>7.2959928162532272E-4</v>
      </c>
      <c r="R217" s="9">
        <v>17818</v>
      </c>
      <c r="S217" s="8">
        <f t="shared" si="98"/>
        <v>4.2508589545992947</v>
      </c>
      <c r="T217" s="11"/>
      <c r="U217" s="11"/>
      <c r="V217" s="9">
        <v>29.5</v>
      </c>
      <c r="W217" s="9">
        <f t="shared" si="94"/>
        <v>29.5</v>
      </c>
      <c r="X217">
        <v>2021</v>
      </c>
      <c r="Y217" s="14" t="s">
        <v>29</v>
      </c>
      <c r="Z217"/>
    </row>
    <row r="218" spans="1:26" x14ac:dyDescent="0.35">
      <c r="A218" s="7" t="s">
        <v>353</v>
      </c>
      <c r="B218" s="7" t="s">
        <v>28</v>
      </c>
      <c r="C218" t="s">
        <v>25</v>
      </c>
      <c r="D218">
        <v>6</v>
      </c>
      <c r="E218">
        <v>20</v>
      </c>
      <c r="F218">
        <f t="shared" si="104"/>
        <v>36</v>
      </c>
      <c r="G218" s="32">
        <v>56</v>
      </c>
      <c r="H218" s="8">
        <f t="shared" si="95"/>
        <v>1.7558748556724915</v>
      </c>
      <c r="I218" s="9">
        <f t="shared" si="89"/>
        <v>0.55555555555555558</v>
      </c>
      <c r="J218">
        <f t="shared" si="107"/>
        <v>56</v>
      </c>
      <c r="L218">
        <f t="shared" si="100"/>
        <v>1.7481880270062005</v>
      </c>
      <c r="N218" s="9">
        <f t="shared" si="90"/>
        <v>10.714285714285714</v>
      </c>
      <c r="O218" s="9">
        <f t="shared" si="91"/>
        <v>30</v>
      </c>
      <c r="P218" s="10">
        <f t="shared" si="92"/>
        <v>2.9984258264411186E-5</v>
      </c>
      <c r="Q218" s="10">
        <f t="shared" si="93"/>
        <v>2.798530771345044E-4</v>
      </c>
      <c r="R218" s="9">
        <v>200105</v>
      </c>
      <c r="S218" s="8">
        <f t="shared" si="98"/>
        <v>5.3012579404367122</v>
      </c>
      <c r="V218" s="9">
        <v>42.866667</v>
      </c>
      <c r="W218" s="9">
        <f t="shared" si="94"/>
        <v>42.866667</v>
      </c>
      <c r="X218">
        <v>2021</v>
      </c>
      <c r="Y218" s="14" t="s">
        <v>29</v>
      </c>
    </row>
    <row r="219" spans="1:26" x14ac:dyDescent="0.35">
      <c r="A219" s="7" t="s">
        <v>354</v>
      </c>
      <c r="B219" s="7" t="s">
        <v>135</v>
      </c>
      <c r="C219" t="s">
        <v>35</v>
      </c>
      <c r="D219">
        <v>1</v>
      </c>
      <c r="E219">
        <v>1</v>
      </c>
      <c r="F219">
        <f t="shared" si="104"/>
        <v>9</v>
      </c>
      <c r="G219" s="32">
        <v>10</v>
      </c>
      <c r="H219" s="8">
        <f t="shared" si="95"/>
        <v>1.0413926851582251</v>
      </c>
      <c r="I219" s="9">
        <f t="shared" si="89"/>
        <v>0.1111111111111111</v>
      </c>
      <c r="K219">
        <f t="shared" ref="K219:K221" si="108">G219</f>
        <v>10</v>
      </c>
      <c r="M219">
        <f t="shared" si="97"/>
        <v>1</v>
      </c>
      <c r="N219" s="9">
        <f t="shared" si="90"/>
        <v>10</v>
      </c>
      <c r="O219" s="9">
        <f t="shared" si="91"/>
        <v>100</v>
      </c>
      <c r="P219" s="10">
        <f t="shared" si="92"/>
        <v>2.7024835824122372E-3</v>
      </c>
      <c r="Q219" s="10">
        <f t="shared" si="93"/>
        <v>2.7024835824122372E-2</v>
      </c>
      <c r="R219" s="9">
        <v>370.03</v>
      </c>
      <c r="S219" s="8">
        <f t="shared" si="98"/>
        <v>2.5682369357056158</v>
      </c>
      <c r="T219" s="11">
        <v>1487</v>
      </c>
      <c r="U219" s="11">
        <v>335</v>
      </c>
      <c r="V219" s="9">
        <v>28.114999999999998</v>
      </c>
      <c r="W219" s="9">
        <f t="shared" si="94"/>
        <v>28.114999999999998</v>
      </c>
      <c r="X219">
        <v>2016</v>
      </c>
      <c r="Y219" s="14" t="s">
        <v>163</v>
      </c>
    </row>
    <row r="220" spans="1:26" x14ac:dyDescent="0.35">
      <c r="A220" s="7" t="s">
        <v>355</v>
      </c>
      <c r="B220" s="7" t="s">
        <v>135</v>
      </c>
      <c r="C220" t="s">
        <v>35</v>
      </c>
      <c r="D220">
        <v>2</v>
      </c>
      <c r="E220">
        <v>2</v>
      </c>
      <c r="F220">
        <f t="shared" si="104"/>
        <v>9</v>
      </c>
      <c r="G220" s="32">
        <v>11</v>
      </c>
      <c r="H220" s="8">
        <f t="shared" si="95"/>
        <v>1.0791812460476249</v>
      </c>
      <c r="I220" s="9">
        <f t="shared" si="89"/>
        <v>0.22222222222222221</v>
      </c>
      <c r="K220">
        <f t="shared" si="108"/>
        <v>11</v>
      </c>
      <c r="M220">
        <f t="shared" si="97"/>
        <v>1.0413926851582251</v>
      </c>
      <c r="N220" s="9">
        <f t="shared" si="90"/>
        <v>18.181818181818183</v>
      </c>
      <c r="O220" s="9">
        <f t="shared" si="91"/>
        <v>100</v>
      </c>
      <c r="P220" s="10">
        <f t="shared" si="92"/>
        <v>2.8235825615540995E-3</v>
      </c>
      <c r="Q220" s="10">
        <f t="shared" si="93"/>
        <v>1.5529704088547548E-2</v>
      </c>
      <c r="R220" s="9">
        <v>708.32</v>
      </c>
      <c r="S220" s="8">
        <f t="shared" si="98"/>
        <v>2.8502295046347728</v>
      </c>
      <c r="T220" s="11">
        <v>2426</v>
      </c>
      <c r="U220" s="11">
        <v>422</v>
      </c>
      <c r="V220" s="9">
        <v>28.66</v>
      </c>
      <c r="W220" s="9">
        <f t="shared" si="94"/>
        <v>28.66</v>
      </c>
      <c r="X220">
        <v>2016</v>
      </c>
      <c r="Y220" s="14" t="s">
        <v>163</v>
      </c>
    </row>
    <row r="221" spans="1:26" x14ac:dyDescent="0.35">
      <c r="A221" s="7" t="s">
        <v>356</v>
      </c>
      <c r="B221" s="7" t="s">
        <v>135</v>
      </c>
      <c r="C221" t="s">
        <v>35</v>
      </c>
      <c r="D221">
        <v>1</v>
      </c>
      <c r="E221">
        <v>1</v>
      </c>
      <c r="F221">
        <f t="shared" si="104"/>
        <v>7</v>
      </c>
      <c r="G221" s="32">
        <v>8</v>
      </c>
      <c r="H221" s="8">
        <f t="shared" si="95"/>
        <v>0.95424250943932487</v>
      </c>
      <c r="I221" s="9">
        <f t="shared" si="89"/>
        <v>0.14285714285714285</v>
      </c>
      <c r="K221">
        <f t="shared" si="108"/>
        <v>8</v>
      </c>
      <c r="M221">
        <f t="shared" si="97"/>
        <v>0.90308998699194354</v>
      </c>
      <c r="N221" s="9">
        <f t="shared" si="90"/>
        <v>12.5</v>
      </c>
      <c r="O221" s="9">
        <f t="shared" si="91"/>
        <v>100</v>
      </c>
      <c r="P221" s="10">
        <f t="shared" si="92"/>
        <v>1.1821169350072107E-3</v>
      </c>
      <c r="Q221" s="10">
        <f t="shared" si="93"/>
        <v>9.456935480057686E-3</v>
      </c>
      <c r="R221" s="9">
        <v>845.94</v>
      </c>
      <c r="S221" s="8">
        <f t="shared" si="98"/>
        <v>2.9273395609196515</v>
      </c>
      <c r="T221" s="11">
        <v>671</v>
      </c>
      <c r="U221" s="11">
        <v>127</v>
      </c>
      <c r="V221" s="9">
        <v>29.035</v>
      </c>
      <c r="W221" s="9">
        <f t="shared" si="94"/>
        <v>29.035</v>
      </c>
      <c r="X221">
        <v>2016</v>
      </c>
      <c r="Y221" s="14" t="s">
        <v>163</v>
      </c>
    </row>
    <row r="222" spans="1:26" x14ac:dyDescent="0.35">
      <c r="A222" s="7" t="s">
        <v>357</v>
      </c>
      <c r="B222" s="7" t="s">
        <v>39</v>
      </c>
      <c r="C222" t="s">
        <v>25</v>
      </c>
      <c r="D222">
        <v>3</v>
      </c>
      <c r="E222">
        <v>120</v>
      </c>
      <c r="F222">
        <f t="shared" si="104"/>
        <v>142</v>
      </c>
      <c r="G222" s="32">
        <v>262</v>
      </c>
      <c r="H222" s="8">
        <f t="shared" si="95"/>
        <v>2.419955748489758</v>
      </c>
      <c r="I222" s="9">
        <f t="shared" si="89"/>
        <v>0.84507042253521125</v>
      </c>
      <c r="J222">
        <f>G222</f>
        <v>262</v>
      </c>
      <c r="L222">
        <f t="shared" si="100"/>
        <v>2.4183012913197452</v>
      </c>
      <c r="N222" s="9">
        <f t="shared" si="90"/>
        <v>1.1450381679389312</v>
      </c>
      <c r="O222" s="9">
        <f t="shared" si="91"/>
        <v>2.5</v>
      </c>
      <c r="P222" s="10">
        <f t="shared" si="92"/>
        <v>1.2668918918918918E-5</v>
      </c>
      <c r="Q222" s="10">
        <f t="shared" si="93"/>
        <v>1.1064189189189189E-3</v>
      </c>
      <c r="R222" s="9">
        <v>236800</v>
      </c>
      <c r="S222" s="8">
        <f t="shared" si="98"/>
        <v>5.3743816980508825</v>
      </c>
      <c r="V222" s="9">
        <v>17.966667000000001</v>
      </c>
      <c r="W222" s="9">
        <f t="shared" si="94"/>
        <v>17.966667000000001</v>
      </c>
      <c r="X222">
        <v>2022</v>
      </c>
      <c r="Y222" s="12" t="s">
        <v>36</v>
      </c>
    </row>
    <row r="223" spans="1:26" x14ac:dyDescent="0.35">
      <c r="A223" s="7" t="s">
        <v>358</v>
      </c>
      <c r="B223" s="7" t="s">
        <v>34</v>
      </c>
      <c r="C223" t="s">
        <v>35</v>
      </c>
      <c r="D223">
        <v>1</v>
      </c>
      <c r="E223">
        <v>3</v>
      </c>
      <c r="F223">
        <f t="shared" si="104"/>
        <v>13</v>
      </c>
      <c r="G223" s="33">
        <v>16</v>
      </c>
      <c r="H223" s="8">
        <f t="shared" si="95"/>
        <v>1.2304489213782739</v>
      </c>
      <c r="I223" s="9">
        <f t="shared" si="89"/>
        <v>0.23076923076923078</v>
      </c>
      <c r="J223" s="16"/>
      <c r="K223">
        <f>G223</f>
        <v>16</v>
      </c>
      <c r="M223">
        <f t="shared" si="97"/>
        <v>1.2041199826559248</v>
      </c>
      <c r="N223" s="9">
        <f t="shared" si="90"/>
        <v>6.25</v>
      </c>
      <c r="O223" s="9">
        <f t="shared" si="91"/>
        <v>33.333333333333329</v>
      </c>
      <c r="P223" s="10">
        <f t="shared" si="92"/>
        <v>2.1335609131640711E-2</v>
      </c>
      <c r="Q223" s="10">
        <f t="shared" si="93"/>
        <v>0.34136974610625137</v>
      </c>
      <c r="R223" s="9">
        <v>46.87</v>
      </c>
      <c r="S223" s="8">
        <f t="shared" si="98"/>
        <v>1.6708949535202102</v>
      </c>
      <c r="T223" s="11">
        <v>415</v>
      </c>
      <c r="U223" s="11">
        <v>33</v>
      </c>
      <c r="V223" s="9">
        <v>42.75</v>
      </c>
      <c r="W223" s="9">
        <f t="shared" si="94"/>
        <v>42.75</v>
      </c>
      <c r="X223">
        <v>2020</v>
      </c>
      <c r="Y223" s="14" t="s">
        <v>359</v>
      </c>
    </row>
    <row r="224" spans="1:26" x14ac:dyDescent="0.35">
      <c r="A224" s="7" t="s">
        <v>360</v>
      </c>
      <c r="B224" s="7" t="s">
        <v>34</v>
      </c>
      <c r="C224" t="s">
        <v>25</v>
      </c>
      <c r="D224">
        <v>2</v>
      </c>
      <c r="E224">
        <v>20</v>
      </c>
      <c r="F224">
        <f t="shared" si="104"/>
        <v>41</v>
      </c>
      <c r="G224" s="32">
        <v>61</v>
      </c>
      <c r="H224" s="8">
        <f t="shared" si="95"/>
        <v>1.7923916894982539</v>
      </c>
      <c r="I224" s="9">
        <f t="shared" si="89"/>
        <v>0.48780487804878048</v>
      </c>
      <c r="J224">
        <f t="shared" ref="J224:J225" si="109">G224</f>
        <v>61</v>
      </c>
      <c r="L224">
        <f t="shared" si="100"/>
        <v>1.7853298350107671</v>
      </c>
      <c r="N224" s="9">
        <f t="shared" si="90"/>
        <v>3.278688524590164</v>
      </c>
      <c r="O224" s="9">
        <f t="shared" si="91"/>
        <v>10</v>
      </c>
      <c r="P224" s="10">
        <f t="shared" si="92"/>
        <v>3.096502500425769E-5</v>
      </c>
      <c r="Q224" s="10">
        <f t="shared" si="93"/>
        <v>9.4443326262985954E-4</v>
      </c>
      <c r="R224" s="9">
        <v>64589</v>
      </c>
      <c r="S224" s="8">
        <f t="shared" si="98"/>
        <v>4.8101585606254558</v>
      </c>
      <c r="V224" s="9">
        <v>56.95</v>
      </c>
      <c r="W224" s="9">
        <f t="shared" si="94"/>
        <v>56.95</v>
      </c>
      <c r="X224">
        <v>2022</v>
      </c>
      <c r="Y224" s="12" t="s">
        <v>36</v>
      </c>
    </row>
    <row r="225" spans="1:25" x14ac:dyDescent="0.35">
      <c r="A225" s="7" t="s">
        <v>361</v>
      </c>
      <c r="B225" s="7" t="s">
        <v>71</v>
      </c>
      <c r="C225" t="s">
        <v>25</v>
      </c>
      <c r="D225">
        <v>2</v>
      </c>
      <c r="E225">
        <v>17</v>
      </c>
      <c r="F225">
        <f t="shared" si="104"/>
        <v>31</v>
      </c>
      <c r="G225" s="32">
        <v>48</v>
      </c>
      <c r="H225" s="8">
        <f t="shared" si="95"/>
        <v>1.6901960800285136</v>
      </c>
      <c r="I225" s="9">
        <f t="shared" si="89"/>
        <v>0.54838709677419351</v>
      </c>
      <c r="J225">
        <f t="shared" si="109"/>
        <v>48</v>
      </c>
      <c r="L225">
        <f t="shared" si="100"/>
        <v>1.6812412373755872</v>
      </c>
      <c r="N225" s="9">
        <f t="shared" si="90"/>
        <v>4.1666666666666661</v>
      </c>
      <c r="O225" s="9">
        <f t="shared" si="91"/>
        <v>11.76470588235294</v>
      </c>
      <c r="P225" s="10">
        <f t="shared" si="92"/>
        <v>1.9135093761959434E-4</v>
      </c>
      <c r="Q225" s="10">
        <f t="shared" si="93"/>
        <v>4.5924225028702642E-3</v>
      </c>
      <c r="R225" s="9">
        <v>10452</v>
      </c>
      <c r="S225" s="8">
        <f t="shared" si="98"/>
        <v>4.0191994010552881</v>
      </c>
      <c r="V225" s="9">
        <v>33.833333000000003</v>
      </c>
      <c r="W225" s="9">
        <f t="shared" si="94"/>
        <v>33.833333000000003</v>
      </c>
      <c r="X225">
        <v>2021</v>
      </c>
      <c r="Y225" s="14" t="s">
        <v>29</v>
      </c>
    </row>
    <row r="226" spans="1:25" x14ac:dyDescent="0.35">
      <c r="A226" s="7" t="s">
        <v>362</v>
      </c>
      <c r="B226" s="7" t="s">
        <v>34</v>
      </c>
      <c r="C226" t="s">
        <v>35</v>
      </c>
      <c r="D226">
        <v>2</v>
      </c>
      <c r="E226">
        <v>17</v>
      </c>
      <c r="F226">
        <f t="shared" si="104"/>
        <v>26</v>
      </c>
      <c r="G226" s="33">
        <v>43</v>
      </c>
      <c r="H226" s="8">
        <f t="shared" si="95"/>
        <v>1.6434526764861874</v>
      </c>
      <c r="I226" s="9">
        <f t="shared" si="89"/>
        <v>0.65384615384615385</v>
      </c>
      <c r="J226" s="16"/>
      <c r="K226">
        <f t="shared" ref="K226" si="110">G226</f>
        <v>43</v>
      </c>
      <c r="M226">
        <f t="shared" si="97"/>
        <v>1.6334684555795864</v>
      </c>
      <c r="N226" s="9">
        <f t="shared" si="90"/>
        <v>4.6511627906976747</v>
      </c>
      <c r="O226" s="9">
        <f t="shared" si="91"/>
        <v>11.76470588235294</v>
      </c>
      <c r="P226" s="10">
        <f t="shared" si="92"/>
        <v>1.224739742804654E-3</v>
      </c>
      <c r="Q226" s="10">
        <f t="shared" si="93"/>
        <v>2.6331904470300063E-2</v>
      </c>
      <c r="R226" s="9">
        <v>1633</v>
      </c>
      <c r="S226" s="8">
        <f t="shared" si="98"/>
        <v>3.2129861847366681</v>
      </c>
      <c r="T226" s="11">
        <v>968</v>
      </c>
      <c r="U226" s="11">
        <v>9.1300000000000008</v>
      </c>
      <c r="V226" s="9">
        <v>39.216667000000001</v>
      </c>
      <c r="W226" s="9">
        <f t="shared" si="94"/>
        <v>39.216667000000001</v>
      </c>
      <c r="X226">
        <v>2008</v>
      </c>
      <c r="Y226" s="14" t="s">
        <v>363</v>
      </c>
    </row>
    <row r="227" spans="1:25" x14ac:dyDescent="0.35">
      <c r="A227" s="7" t="s">
        <v>364</v>
      </c>
      <c r="B227" s="7" t="s">
        <v>61</v>
      </c>
      <c r="C227" t="s">
        <v>25</v>
      </c>
      <c r="D227">
        <v>1</v>
      </c>
      <c r="E227">
        <v>9</v>
      </c>
      <c r="F227">
        <f t="shared" si="104"/>
        <v>9</v>
      </c>
      <c r="G227" s="32">
        <v>18</v>
      </c>
      <c r="H227" s="8">
        <f t="shared" si="95"/>
        <v>1.2787536009528289</v>
      </c>
      <c r="I227" s="9">
        <f t="shared" si="89"/>
        <v>1</v>
      </c>
      <c r="J227">
        <f>G227</f>
        <v>18</v>
      </c>
      <c r="L227">
        <f t="shared" si="100"/>
        <v>1.255272505103306</v>
      </c>
      <c r="N227" s="9">
        <f t="shared" si="90"/>
        <v>5.5555555555555554</v>
      </c>
      <c r="O227" s="9">
        <f t="shared" si="91"/>
        <v>11.111111111111111</v>
      </c>
      <c r="P227" s="10">
        <f t="shared" si="92"/>
        <v>3.2943501894251358E-5</v>
      </c>
      <c r="Q227" s="10">
        <f t="shared" si="93"/>
        <v>5.9298303409652448E-4</v>
      </c>
      <c r="R227" s="9">
        <v>30355</v>
      </c>
      <c r="S227" s="8">
        <f t="shared" si="98"/>
        <v>4.4822302372089675</v>
      </c>
      <c r="V227" s="9">
        <v>-29.315000000000001</v>
      </c>
      <c r="W227" s="9">
        <f t="shared" si="94"/>
        <v>29.315000000000001</v>
      </c>
      <c r="X227">
        <v>2022</v>
      </c>
      <c r="Y227" s="12" t="s">
        <v>36</v>
      </c>
    </row>
    <row r="228" spans="1:25" x14ac:dyDescent="0.35">
      <c r="A228" s="7" t="s">
        <v>365</v>
      </c>
      <c r="B228" s="7" t="s">
        <v>39</v>
      </c>
      <c r="C228" t="s">
        <v>35</v>
      </c>
      <c r="D228">
        <v>0</v>
      </c>
      <c r="E228">
        <v>23</v>
      </c>
      <c r="F228">
        <f t="shared" si="104"/>
        <v>35</v>
      </c>
      <c r="G228" s="33">
        <v>58</v>
      </c>
      <c r="H228" s="8">
        <f t="shared" si="95"/>
        <v>1.7708520116421442</v>
      </c>
      <c r="I228" s="9">
        <f t="shared" si="89"/>
        <v>0.65714285714285714</v>
      </c>
      <c r="J228" s="16"/>
      <c r="K228">
        <f>G228</f>
        <v>58</v>
      </c>
      <c r="M228">
        <f t="shared" si="97"/>
        <v>1.7634279935629373</v>
      </c>
      <c r="N228" s="9">
        <f t="shared" si="90"/>
        <v>0</v>
      </c>
      <c r="O228" s="9">
        <f t="shared" si="91"/>
        <v>0</v>
      </c>
      <c r="P228" s="10">
        <f t="shared" si="92"/>
        <v>0</v>
      </c>
      <c r="Q228" s="10">
        <f t="shared" si="93"/>
        <v>7.8723057712145068E-3</v>
      </c>
      <c r="R228" s="9">
        <v>7367.6</v>
      </c>
      <c r="S228" s="8">
        <f t="shared" si="98"/>
        <v>3.8673260392153401</v>
      </c>
      <c r="T228" s="11">
        <v>1332</v>
      </c>
      <c r="U228" s="11">
        <v>1.07</v>
      </c>
      <c r="V228" s="9">
        <v>10.833333</v>
      </c>
      <c r="W228" s="9">
        <f t="shared" si="94"/>
        <v>10.833333</v>
      </c>
      <c r="X228">
        <v>1997</v>
      </c>
      <c r="Y228" s="14" t="s">
        <v>40</v>
      </c>
    </row>
    <row r="229" spans="1:25" x14ac:dyDescent="0.35">
      <c r="A229" s="7" t="s">
        <v>366</v>
      </c>
      <c r="B229" s="7" t="s">
        <v>108</v>
      </c>
      <c r="C229" t="s">
        <v>25</v>
      </c>
      <c r="D229">
        <v>1</v>
      </c>
      <c r="E229">
        <v>59</v>
      </c>
      <c r="F229">
        <f t="shared" si="104"/>
        <v>142</v>
      </c>
      <c r="G229" s="32">
        <v>201</v>
      </c>
      <c r="H229" s="8">
        <f t="shared" si="95"/>
        <v>2.3053513694466239</v>
      </c>
      <c r="I229" s="9">
        <f t="shared" si="89"/>
        <v>0.41549295774647887</v>
      </c>
      <c r="J229">
        <f t="shared" ref="J229:J232" si="111">G229</f>
        <v>201</v>
      </c>
      <c r="L229">
        <f t="shared" si="100"/>
        <v>2.3031960574204891</v>
      </c>
      <c r="N229" s="9">
        <f t="shared" si="90"/>
        <v>0.49751243781094528</v>
      </c>
      <c r="O229" s="9">
        <f t="shared" si="91"/>
        <v>1.6949152542372881</v>
      </c>
      <c r="P229" s="10">
        <f t="shared" si="92"/>
        <v>2.3255813953488371E-5</v>
      </c>
      <c r="Q229" s="10">
        <f t="shared" si="93"/>
        <v>4.674418604651163E-3</v>
      </c>
      <c r="R229" s="9">
        <v>43000</v>
      </c>
      <c r="S229" s="8">
        <f t="shared" si="98"/>
        <v>4.6334684555795862</v>
      </c>
      <c r="V229" s="9">
        <v>6.3166669999999998</v>
      </c>
      <c r="W229" s="9">
        <f t="shared" si="94"/>
        <v>6.3166669999999998</v>
      </c>
      <c r="X229">
        <v>2022</v>
      </c>
      <c r="Y229" s="12" t="s">
        <v>36</v>
      </c>
    </row>
    <row r="230" spans="1:25" x14ac:dyDescent="0.35">
      <c r="A230" s="7" t="s">
        <v>367</v>
      </c>
      <c r="B230" s="7" t="s">
        <v>47</v>
      </c>
      <c r="C230" t="s">
        <v>25</v>
      </c>
      <c r="D230">
        <v>4</v>
      </c>
      <c r="E230">
        <v>8</v>
      </c>
      <c r="F230">
        <f t="shared" si="104"/>
        <v>22</v>
      </c>
      <c r="G230" s="32">
        <v>30</v>
      </c>
      <c r="H230" s="8">
        <f t="shared" si="95"/>
        <v>1.4913616938342726</v>
      </c>
      <c r="I230" s="9">
        <f t="shared" si="89"/>
        <v>0.36363636363636365</v>
      </c>
      <c r="J230">
        <f t="shared" si="111"/>
        <v>30</v>
      </c>
      <c r="L230">
        <f t="shared" si="100"/>
        <v>1.4771212547196624</v>
      </c>
      <c r="N230" s="9">
        <f t="shared" si="90"/>
        <v>13.333333333333334</v>
      </c>
      <c r="O230" s="9">
        <f t="shared" si="91"/>
        <v>50</v>
      </c>
      <c r="P230" s="10">
        <f t="shared" si="92"/>
        <v>2.2733201442876296E-6</v>
      </c>
      <c r="Q230" s="10">
        <f t="shared" si="93"/>
        <v>1.7049901082157222E-5</v>
      </c>
      <c r="R230" s="9">
        <v>1759541</v>
      </c>
      <c r="S230" s="8">
        <f t="shared" si="98"/>
        <v>6.2453993910156562</v>
      </c>
      <c r="V230" s="9">
        <v>32.866667</v>
      </c>
      <c r="W230" s="9">
        <f t="shared" si="94"/>
        <v>32.866667</v>
      </c>
      <c r="X230">
        <v>2022</v>
      </c>
      <c r="Y230" s="12" t="s">
        <v>36</v>
      </c>
    </row>
    <row r="231" spans="1:25" x14ac:dyDescent="0.35">
      <c r="A231" s="7" t="s">
        <v>368</v>
      </c>
      <c r="B231" s="7" t="s">
        <v>34</v>
      </c>
      <c r="C231" t="s">
        <v>25</v>
      </c>
      <c r="D231">
        <v>1</v>
      </c>
      <c r="E231">
        <v>7</v>
      </c>
      <c r="F231">
        <f t="shared" si="104"/>
        <v>14</v>
      </c>
      <c r="G231" s="32">
        <v>21</v>
      </c>
      <c r="H231" s="8">
        <f t="shared" si="95"/>
        <v>1.3424226808222062</v>
      </c>
      <c r="I231" s="9">
        <f t="shared" si="89"/>
        <v>0.5</v>
      </c>
      <c r="J231">
        <f t="shared" si="111"/>
        <v>21</v>
      </c>
      <c r="L231">
        <f t="shared" si="100"/>
        <v>1.3222192947339193</v>
      </c>
      <c r="N231" s="9">
        <f t="shared" si="90"/>
        <v>4.7619047619047619</v>
      </c>
      <c r="O231" s="9">
        <f t="shared" si="91"/>
        <v>14.285714285714285</v>
      </c>
      <c r="P231" s="10">
        <f t="shared" si="92"/>
        <v>6.2305295950155761E-3</v>
      </c>
      <c r="Q231" s="10">
        <f t="shared" si="93"/>
        <v>0.13084112149532709</v>
      </c>
      <c r="R231" s="9">
        <v>160.5</v>
      </c>
      <c r="S231" s="8">
        <f t="shared" si="98"/>
        <v>2.2054750367408911</v>
      </c>
      <c r="V231" s="9">
        <v>47.166666999999997</v>
      </c>
      <c r="W231" s="9">
        <f t="shared" si="94"/>
        <v>47.166666999999997</v>
      </c>
      <c r="X231">
        <v>2022</v>
      </c>
      <c r="Y231" s="12" t="s">
        <v>36</v>
      </c>
    </row>
    <row r="232" spans="1:25" x14ac:dyDescent="0.35">
      <c r="A232" s="7" t="s">
        <v>369</v>
      </c>
      <c r="B232" s="7" t="s">
        <v>34</v>
      </c>
      <c r="C232" t="s">
        <v>25</v>
      </c>
      <c r="D232">
        <v>2</v>
      </c>
      <c r="E232">
        <v>23</v>
      </c>
      <c r="F232">
        <f t="shared" si="104"/>
        <v>47</v>
      </c>
      <c r="G232" s="32">
        <v>70</v>
      </c>
      <c r="H232" s="8">
        <f t="shared" si="95"/>
        <v>1.8512583487190752</v>
      </c>
      <c r="I232" s="9">
        <f t="shared" si="89"/>
        <v>0.48936170212765956</v>
      </c>
      <c r="J232">
        <f t="shared" si="111"/>
        <v>70</v>
      </c>
      <c r="L232">
        <f t="shared" si="100"/>
        <v>1.8450980400142569</v>
      </c>
      <c r="N232" s="9">
        <f t="shared" si="90"/>
        <v>2.8571428571428572</v>
      </c>
      <c r="O232" s="9">
        <f t="shared" si="91"/>
        <v>8.695652173913043</v>
      </c>
      <c r="P232" s="10">
        <f t="shared" si="92"/>
        <v>3.0627871362940275E-5</v>
      </c>
      <c r="Q232" s="10">
        <f t="shared" si="93"/>
        <v>1.0719754977029097E-3</v>
      </c>
      <c r="R232" s="9">
        <v>65300</v>
      </c>
      <c r="S232" s="8">
        <f t="shared" si="98"/>
        <v>4.8149131812750738</v>
      </c>
      <c r="V232" s="9">
        <v>54.683332999999998</v>
      </c>
      <c r="W232" s="9">
        <f t="shared" si="94"/>
        <v>54.683332999999998</v>
      </c>
      <c r="X232">
        <v>2022</v>
      </c>
      <c r="Y232" s="12" t="s">
        <v>36</v>
      </c>
    </row>
    <row r="233" spans="1:25" x14ac:dyDescent="0.35">
      <c r="A233" s="7" t="s">
        <v>370</v>
      </c>
      <c r="B233" s="7" t="s">
        <v>39</v>
      </c>
      <c r="C233" t="s">
        <v>35</v>
      </c>
      <c r="D233">
        <v>1</v>
      </c>
      <c r="E233">
        <v>10</v>
      </c>
      <c r="F233">
        <f t="shared" si="104"/>
        <v>34</v>
      </c>
      <c r="G233" s="33">
        <v>44</v>
      </c>
      <c r="H233" s="8">
        <f t="shared" si="95"/>
        <v>1.6532125137753437</v>
      </c>
      <c r="I233" s="9">
        <f t="shared" si="89"/>
        <v>0.29411764705882354</v>
      </c>
      <c r="J233" s="16"/>
      <c r="K233">
        <f>G233</f>
        <v>44</v>
      </c>
      <c r="M233">
        <f t="shared" si="97"/>
        <v>1.6434526764861874</v>
      </c>
      <c r="N233" s="9">
        <f t="shared" si="90"/>
        <v>2.2727272727272729</v>
      </c>
      <c r="O233" s="9">
        <f t="shared" si="91"/>
        <v>10</v>
      </c>
      <c r="P233" s="10">
        <f t="shared" si="92"/>
        <v>2.1701954043942115E-4</v>
      </c>
      <c r="Q233" s="10">
        <f t="shared" si="93"/>
        <v>9.5488597793345308E-3</v>
      </c>
      <c r="R233" s="9">
        <v>4607.88</v>
      </c>
      <c r="S233" s="8">
        <f t="shared" si="98"/>
        <v>3.6635011605157577</v>
      </c>
      <c r="T233" s="11">
        <v>3727</v>
      </c>
      <c r="U233" s="11">
        <v>186</v>
      </c>
      <c r="V233" s="9">
        <v>-8.5649999999999995</v>
      </c>
      <c r="W233" s="9">
        <f t="shared" si="94"/>
        <v>8.5649999999999995</v>
      </c>
      <c r="X233">
        <v>2024</v>
      </c>
      <c r="Y233" s="17" t="s">
        <v>86</v>
      </c>
    </row>
    <row r="234" spans="1:25" x14ac:dyDescent="0.35">
      <c r="A234" s="7" t="s">
        <v>371</v>
      </c>
      <c r="B234" s="7" t="s">
        <v>31</v>
      </c>
      <c r="C234" t="s">
        <v>25</v>
      </c>
      <c r="D234">
        <v>5</v>
      </c>
      <c r="E234">
        <v>38</v>
      </c>
      <c r="F234">
        <f t="shared" si="104"/>
        <v>107</v>
      </c>
      <c r="G234" s="32">
        <v>145</v>
      </c>
      <c r="H234" s="8">
        <f t="shared" si="95"/>
        <v>2.1643528557844371</v>
      </c>
      <c r="I234" s="9">
        <f t="shared" si="89"/>
        <v>0.35514018691588783</v>
      </c>
      <c r="J234">
        <f t="shared" ref="J234:J235" si="112">G234</f>
        <v>145</v>
      </c>
      <c r="L234">
        <f t="shared" si="100"/>
        <v>2.1613680022349748</v>
      </c>
      <c r="N234" s="9">
        <f t="shared" si="90"/>
        <v>3.4482758620689653</v>
      </c>
      <c r="O234" s="9">
        <f t="shared" si="91"/>
        <v>13.157894736842104</v>
      </c>
      <c r="P234" s="10">
        <f t="shared" si="92"/>
        <v>3.7037037037037037E-5</v>
      </c>
      <c r="Q234" s="10">
        <f t="shared" si="93"/>
        <v>1.0740740740740741E-3</v>
      </c>
      <c r="R234" s="9">
        <v>135000</v>
      </c>
      <c r="S234" s="8">
        <f t="shared" si="98"/>
        <v>5.1303337684950066</v>
      </c>
      <c r="V234" s="9">
        <v>30.447500000000002</v>
      </c>
      <c r="W234" s="9">
        <f t="shared" si="94"/>
        <v>30.447500000000002</v>
      </c>
      <c r="X234">
        <v>2025</v>
      </c>
      <c r="Y234" s="15" t="s">
        <v>32</v>
      </c>
    </row>
    <row r="235" spans="1:25" x14ac:dyDescent="0.35">
      <c r="A235" s="7" t="s">
        <v>372</v>
      </c>
      <c r="B235" s="7" t="s">
        <v>34</v>
      </c>
      <c r="C235" t="s">
        <v>25</v>
      </c>
      <c r="D235">
        <v>2</v>
      </c>
      <c r="E235">
        <v>22</v>
      </c>
      <c r="F235">
        <f t="shared" si="104"/>
        <v>42</v>
      </c>
      <c r="G235" s="32">
        <v>64</v>
      </c>
      <c r="H235" s="8">
        <f t="shared" si="95"/>
        <v>1.8129133566428555</v>
      </c>
      <c r="I235" s="9">
        <f t="shared" si="89"/>
        <v>0.52380952380952384</v>
      </c>
      <c r="J235">
        <f t="shared" si="112"/>
        <v>64</v>
      </c>
      <c r="L235">
        <f t="shared" si="100"/>
        <v>1.8061799739838871</v>
      </c>
      <c r="N235" s="9">
        <f t="shared" si="90"/>
        <v>3.125</v>
      </c>
      <c r="O235" s="9">
        <f t="shared" si="91"/>
        <v>9.0909090909090917</v>
      </c>
      <c r="P235" s="10">
        <f t="shared" si="92"/>
        <v>7.7327559542220842E-4</v>
      </c>
      <c r="Q235" s="10">
        <f t="shared" si="93"/>
        <v>2.4744819053510669E-2</v>
      </c>
      <c r="R235" s="9">
        <v>2586.4</v>
      </c>
      <c r="S235" s="8">
        <f t="shared" si="98"/>
        <v>3.4126956916034996</v>
      </c>
      <c r="V235" s="9">
        <v>49.610599999999998</v>
      </c>
      <c r="W235" s="9">
        <f t="shared" si="94"/>
        <v>49.610599999999998</v>
      </c>
      <c r="X235">
        <v>2022</v>
      </c>
      <c r="Y235" s="12" t="s">
        <v>36</v>
      </c>
    </row>
    <row r="236" spans="1:25" x14ac:dyDescent="0.35">
      <c r="A236" s="7" t="s">
        <v>373</v>
      </c>
      <c r="B236" s="7" t="s">
        <v>39</v>
      </c>
      <c r="C236" t="s">
        <v>35</v>
      </c>
      <c r="D236">
        <v>2</v>
      </c>
      <c r="E236">
        <v>71</v>
      </c>
      <c r="F236">
        <f t="shared" si="104"/>
        <v>69</v>
      </c>
      <c r="G236" s="33">
        <v>140</v>
      </c>
      <c r="H236" s="8">
        <f t="shared" si="95"/>
        <v>2.1492191126553797</v>
      </c>
      <c r="I236" s="9">
        <f t="shared" si="89"/>
        <v>1.0289855072463767</v>
      </c>
      <c r="J236" s="16"/>
      <c r="K236">
        <f>G236</f>
        <v>140</v>
      </c>
      <c r="M236">
        <f t="shared" si="97"/>
        <v>2.1461280356782382</v>
      </c>
      <c r="N236" s="9">
        <f t="shared" si="90"/>
        <v>1.4285714285714286</v>
      </c>
      <c r="O236" s="9">
        <f t="shared" si="91"/>
        <v>2.8169014084507045</v>
      </c>
      <c r="P236" s="10">
        <f t="shared" si="92"/>
        <v>1.8187605147092257E-5</v>
      </c>
      <c r="Q236" s="10">
        <f t="shared" si="93"/>
        <v>1.273132360296458E-3</v>
      </c>
      <c r="R236" s="9">
        <v>109965</v>
      </c>
      <c r="S236" s="8">
        <f t="shared" si="98"/>
        <v>5.0412544785617674</v>
      </c>
      <c r="T236" s="11">
        <v>2928</v>
      </c>
      <c r="U236" s="11">
        <v>663</v>
      </c>
      <c r="V236" s="9">
        <v>16</v>
      </c>
      <c r="W236" s="9">
        <f t="shared" si="94"/>
        <v>16</v>
      </c>
      <c r="X236">
        <v>1997</v>
      </c>
      <c r="Y236" s="14" t="s">
        <v>40</v>
      </c>
    </row>
    <row r="237" spans="1:25" x14ac:dyDescent="0.35">
      <c r="A237" s="7" t="s">
        <v>374</v>
      </c>
      <c r="B237" s="7" t="s">
        <v>268</v>
      </c>
      <c r="C237" t="s">
        <v>25</v>
      </c>
      <c r="D237">
        <v>2</v>
      </c>
      <c r="E237">
        <v>12</v>
      </c>
      <c r="F237">
        <f t="shared" si="104"/>
        <v>26</v>
      </c>
      <c r="G237" s="32">
        <v>38</v>
      </c>
      <c r="H237" s="8">
        <f t="shared" si="95"/>
        <v>1.5910646070264991</v>
      </c>
      <c r="I237" s="9">
        <f t="shared" si="89"/>
        <v>0.46153846153846156</v>
      </c>
      <c r="J237">
        <f t="shared" ref="J237:J238" si="113">G237</f>
        <v>38</v>
      </c>
      <c r="L237">
        <f t="shared" si="100"/>
        <v>1.5797835966168101</v>
      </c>
      <c r="N237" s="9">
        <f t="shared" si="90"/>
        <v>5.2631578947368416</v>
      </c>
      <c r="O237" s="9">
        <f t="shared" si="91"/>
        <v>16.666666666666664</v>
      </c>
      <c r="P237" s="10">
        <f t="shared" si="92"/>
        <v>1.6764459346186086E-2</v>
      </c>
      <c r="Q237" s="10">
        <f t="shared" si="93"/>
        <v>0.31852472757753564</v>
      </c>
      <c r="R237" s="9">
        <v>119.3</v>
      </c>
      <c r="S237" s="8">
        <f t="shared" si="98"/>
        <v>2.0766404436703421</v>
      </c>
      <c r="V237" s="9">
        <v>22.19</v>
      </c>
      <c r="W237" s="9">
        <f t="shared" si="94"/>
        <v>22.19</v>
      </c>
      <c r="X237">
        <v>2022</v>
      </c>
      <c r="Y237" s="12" t="s">
        <v>36</v>
      </c>
    </row>
    <row r="238" spans="1:25" x14ac:dyDescent="0.35">
      <c r="A238" s="7" t="s">
        <v>375</v>
      </c>
      <c r="B238" s="7" t="s">
        <v>55</v>
      </c>
      <c r="C238" s="18" t="s">
        <v>25</v>
      </c>
      <c r="D238">
        <v>2</v>
      </c>
      <c r="E238">
        <f>42+54</f>
        <v>96</v>
      </c>
      <c r="F238">
        <f t="shared" si="104"/>
        <v>77</v>
      </c>
      <c r="G238" s="33">
        <v>173</v>
      </c>
      <c r="H238" s="8">
        <f t="shared" si="95"/>
        <v>2.2405492482825999</v>
      </c>
      <c r="I238" s="9">
        <f t="shared" si="89"/>
        <v>1.2467532467532467</v>
      </c>
      <c r="J238">
        <f t="shared" si="113"/>
        <v>173</v>
      </c>
      <c r="K238" s="16"/>
      <c r="L238">
        <f t="shared" si="100"/>
        <v>2.2380461031287955</v>
      </c>
      <c r="N238" s="9">
        <f t="shared" si="90"/>
        <v>1.1560693641618496</v>
      </c>
      <c r="O238" s="9">
        <f t="shared" si="91"/>
        <v>2.083333333333333</v>
      </c>
      <c r="P238" s="10">
        <f t="shared" si="92"/>
        <v>3.3738419287579537E-6</v>
      </c>
      <c r="Q238" s="10">
        <f t="shared" si="93"/>
        <v>2.9183732683756301E-4</v>
      </c>
      <c r="R238" s="9">
        <v>592796</v>
      </c>
      <c r="S238" s="8">
        <f t="shared" si="98"/>
        <v>5.7729052644992933</v>
      </c>
      <c r="T238" s="11">
        <v>2876</v>
      </c>
      <c r="U238" s="11">
        <v>425</v>
      </c>
      <c r="V238" s="9">
        <v>-18.916667</v>
      </c>
      <c r="W238" s="9">
        <f t="shared" si="94"/>
        <v>18.916667</v>
      </c>
      <c r="X238">
        <v>2022</v>
      </c>
      <c r="Y238" s="17" t="s">
        <v>376</v>
      </c>
    </row>
    <row r="239" spans="1:25" x14ac:dyDescent="0.35">
      <c r="A239" s="7" t="s">
        <v>377</v>
      </c>
      <c r="B239" s="7" t="s">
        <v>135</v>
      </c>
      <c r="C239" t="s">
        <v>35</v>
      </c>
      <c r="D239">
        <v>1</v>
      </c>
      <c r="E239">
        <v>1</v>
      </c>
      <c r="F239">
        <f t="shared" si="104"/>
        <v>5</v>
      </c>
      <c r="G239" s="33">
        <v>6</v>
      </c>
      <c r="H239" s="8">
        <f t="shared" si="95"/>
        <v>0.84509804001425681</v>
      </c>
      <c r="I239" s="9">
        <f t="shared" si="89"/>
        <v>0.2</v>
      </c>
      <c r="J239" s="16"/>
      <c r="K239">
        <f>G239</f>
        <v>6</v>
      </c>
      <c r="M239">
        <f t="shared" si="97"/>
        <v>0.77815125038364363</v>
      </c>
      <c r="N239" s="9">
        <f t="shared" si="90"/>
        <v>16.666666666666664</v>
      </c>
      <c r="O239" s="9">
        <f t="shared" si="91"/>
        <v>100</v>
      </c>
      <c r="P239" s="10">
        <f t="shared" si="92"/>
        <v>1.3500742540839745E-3</v>
      </c>
      <c r="Q239" s="10">
        <f t="shared" si="93"/>
        <v>8.1004455245038479E-3</v>
      </c>
      <c r="R239" s="9">
        <v>740.7</v>
      </c>
      <c r="S239" s="8">
        <f t="shared" si="98"/>
        <v>2.8696423446515946</v>
      </c>
      <c r="T239" s="11">
        <v>1862</v>
      </c>
      <c r="U239" s="11">
        <v>640</v>
      </c>
      <c r="V239" s="9">
        <v>32.75</v>
      </c>
      <c r="W239" s="9">
        <f t="shared" si="94"/>
        <v>32.75</v>
      </c>
      <c r="X239">
        <v>2016</v>
      </c>
      <c r="Y239" s="14" t="s">
        <v>163</v>
      </c>
    </row>
    <row r="240" spans="1:25" x14ac:dyDescent="0.35">
      <c r="A240" s="7" t="s">
        <v>378</v>
      </c>
      <c r="B240" s="7" t="s">
        <v>90</v>
      </c>
      <c r="C240" t="s">
        <v>25</v>
      </c>
      <c r="D240">
        <v>2</v>
      </c>
      <c r="E240">
        <f>29+5+6+4+3+2+1</f>
        <v>50</v>
      </c>
      <c r="F240">
        <f t="shared" si="104"/>
        <v>56</v>
      </c>
      <c r="G240" s="32">
        <v>106</v>
      </c>
      <c r="H240" s="8">
        <f t="shared" si="95"/>
        <v>2.0293837776852097</v>
      </c>
      <c r="I240" s="9">
        <f t="shared" si="89"/>
        <v>0.8928571428571429</v>
      </c>
      <c r="J240">
        <f t="shared" ref="J240:J243" si="114">G240</f>
        <v>106</v>
      </c>
      <c r="L240">
        <f t="shared" si="100"/>
        <v>2.0253058652647704</v>
      </c>
      <c r="N240" s="9">
        <f t="shared" si="90"/>
        <v>1.8867924528301887</v>
      </c>
      <c r="O240" s="9">
        <f t="shared" si="91"/>
        <v>4</v>
      </c>
      <c r="P240" s="10">
        <f t="shared" si="92"/>
        <v>4.5101523529464826E-6</v>
      </c>
      <c r="Q240" s="10">
        <f t="shared" si="93"/>
        <v>2.3903807470616358E-4</v>
      </c>
      <c r="R240" s="9">
        <f>308252+135192</f>
        <v>443444</v>
      </c>
      <c r="S240" s="8">
        <f t="shared" si="98"/>
        <v>5.6468387830706321</v>
      </c>
      <c r="V240" s="9">
        <v>23.259889000000001</v>
      </c>
      <c r="W240" s="9">
        <f t="shared" si="94"/>
        <v>23.259889000000001</v>
      </c>
      <c r="X240">
        <v>2013</v>
      </c>
      <c r="Y240" s="14" t="s">
        <v>379</v>
      </c>
    </row>
    <row r="241" spans="1:25" x14ac:dyDescent="0.35">
      <c r="A241" s="7" t="s">
        <v>380</v>
      </c>
      <c r="B241" s="7" t="s">
        <v>90</v>
      </c>
      <c r="C241" t="s">
        <v>25</v>
      </c>
      <c r="D241">
        <v>2</v>
      </c>
      <c r="E241">
        <v>38</v>
      </c>
      <c r="F241">
        <f t="shared" si="104"/>
        <v>55</v>
      </c>
      <c r="G241" s="32">
        <v>93</v>
      </c>
      <c r="H241" s="8">
        <f t="shared" si="95"/>
        <v>1.9731278535996986</v>
      </c>
      <c r="I241" s="9">
        <f t="shared" si="89"/>
        <v>0.69090909090909092</v>
      </c>
      <c r="J241">
        <f t="shared" si="114"/>
        <v>93</v>
      </c>
      <c r="L241">
        <f t="shared" si="100"/>
        <v>1.968482948553935</v>
      </c>
      <c r="N241" s="9">
        <f t="shared" si="90"/>
        <v>2.1505376344086025</v>
      </c>
      <c r="O241" s="9">
        <f t="shared" si="91"/>
        <v>5.2631578947368416</v>
      </c>
      <c r="P241" s="10">
        <f t="shared" si="92"/>
        <v>6.4995629043946798E-6</v>
      </c>
      <c r="Q241" s="10">
        <f t="shared" si="93"/>
        <v>3.0222967505435258E-4</v>
      </c>
      <c r="R241" s="9">
        <v>307713</v>
      </c>
      <c r="S241" s="8">
        <f t="shared" si="98"/>
        <v>5.4881458443430153</v>
      </c>
      <c r="V241" s="9">
        <v>18.97</v>
      </c>
      <c r="W241" s="9">
        <f t="shared" si="94"/>
        <v>18.97</v>
      </c>
      <c r="X241">
        <v>2022</v>
      </c>
      <c r="Y241" s="17" t="s">
        <v>381</v>
      </c>
    </row>
    <row r="242" spans="1:25" x14ac:dyDescent="0.35">
      <c r="A242" s="7" t="s">
        <v>382</v>
      </c>
      <c r="B242" s="7" t="s">
        <v>31</v>
      </c>
      <c r="C242" t="s">
        <v>25</v>
      </c>
      <c r="D242">
        <v>5</v>
      </c>
      <c r="E242">
        <v>45</v>
      </c>
      <c r="F242">
        <f t="shared" si="104"/>
        <v>116</v>
      </c>
      <c r="G242" s="32">
        <v>161</v>
      </c>
      <c r="H242" s="8">
        <f t="shared" si="95"/>
        <v>2.2095150145426308</v>
      </c>
      <c r="I242" s="9">
        <f t="shared" si="89"/>
        <v>0.38793103448275862</v>
      </c>
      <c r="J242">
        <f t="shared" si="114"/>
        <v>161</v>
      </c>
      <c r="L242">
        <f t="shared" si="100"/>
        <v>2.2068258760318495</v>
      </c>
      <c r="N242" s="9">
        <f t="shared" si="90"/>
        <v>3.1055900621118013</v>
      </c>
      <c r="O242" s="9">
        <f t="shared" si="91"/>
        <v>11.111111111111111</v>
      </c>
      <c r="P242" s="10">
        <f t="shared" si="92"/>
        <v>5.4557754839272854E-5</v>
      </c>
      <c r="Q242" s="10">
        <f t="shared" si="93"/>
        <v>1.7567597058245859E-3</v>
      </c>
      <c r="R242" s="9">
        <v>91646</v>
      </c>
      <c r="S242" s="8">
        <f t="shared" si="98"/>
        <v>4.9621135144063899</v>
      </c>
      <c r="V242" s="9">
        <v>44.310555999999998</v>
      </c>
      <c r="W242" s="9">
        <f t="shared" si="94"/>
        <v>44.310555999999998</v>
      </c>
      <c r="X242">
        <v>2025</v>
      </c>
      <c r="Y242" s="15" t="s">
        <v>32</v>
      </c>
    </row>
    <row r="243" spans="1:25" x14ac:dyDescent="0.35">
      <c r="A243" s="7" t="s">
        <v>383</v>
      </c>
      <c r="B243" s="7" t="s">
        <v>61</v>
      </c>
      <c r="C243" t="s">
        <v>25</v>
      </c>
      <c r="D243">
        <v>1</v>
      </c>
      <c r="E243">
        <v>62</v>
      </c>
      <c r="F243">
        <f t="shared" si="104"/>
        <v>105</v>
      </c>
      <c r="G243" s="32">
        <v>167</v>
      </c>
      <c r="H243" s="8">
        <f t="shared" si="95"/>
        <v>2.2253092817258628</v>
      </c>
      <c r="I243" s="9">
        <f t="shared" si="89"/>
        <v>0.59047619047619049</v>
      </c>
      <c r="J243">
        <f t="shared" si="114"/>
        <v>167</v>
      </c>
      <c r="L243">
        <f t="shared" si="100"/>
        <v>2.2227164711475833</v>
      </c>
      <c r="N243" s="9">
        <f t="shared" si="90"/>
        <v>0.5988023952095809</v>
      </c>
      <c r="O243" s="9">
        <f t="shared" si="91"/>
        <v>1.6129032258064515</v>
      </c>
      <c r="P243" s="10">
        <f t="shared" si="92"/>
        <v>8.4399581378076363E-6</v>
      </c>
      <c r="Q243" s="10">
        <f t="shared" si="93"/>
        <v>1.4094730090138752E-3</v>
      </c>
      <c r="R243" s="9">
        <v>118484</v>
      </c>
      <c r="S243" s="8">
        <f t="shared" si="98"/>
        <v>5.0736597074696332</v>
      </c>
      <c r="V243" s="9">
        <v>-13.95</v>
      </c>
      <c r="W243" s="9">
        <f t="shared" si="94"/>
        <v>13.95</v>
      </c>
      <c r="X243">
        <v>2022</v>
      </c>
      <c r="Y243" s="12" t="s">
        <v>36</v>
      </c>
    </row>
    <row r="244" spans="1:25" x14ac:dyDescent="0.35">
      <c r="A244" s="7" t="s">
        <v>384</v>
      </c>
      <c r="B244" s="7" t="s">
        <v>90</v>
      </c>
      <c r="C244" t="s">
        <v>35</v>
      </c>
      <c r="D244">
        <v>0</v>
      </c>
      <c r="E244">
        <v>1</v>
      </c>
      <c r="F244">
        <f t="shared" si="104"/>
        <v>7</v>
      </c>
      <c r="G244" s="33">
        <v>8</v>
      </c>
      <c r="H244" s="8">
        <f t="shared" si="95"/>
        <v>0.95424250943932487</v>
      </c>
      <c r="I244" s="9">
        <f t="shared" si="89"/>
        <v>0.14285714285714285</v>
      </c>
      <c r="J244" s="16"/>
      <c r="K244">
        <f>G244</f>
        <v>8</v>
      </c>
      <c r="M244">
        <f t="shared" si="97"/>
        <v>0.90308998699194354</v>
      </c>
      <c r="N244" s="9">
        <f t="shared" si="90"/>
        <v>0</v>
      </c>
      <c r="O244" s="9">
        <f t="shared" si="91"/>
        <v>0</v>
      </c>
      <c r="P244" s="10">
        <f t="shared" si="92"/>
        <v>0</v>
      </c>
      <c r="Q244" s="10">
        <f t="shared" si="93"/>
        <v>2.6845637583892617E-2</v>
      </c>
      <c r="R244" s="9">
        <v>298</v>
      </c>
      <c r="S244" s="8">
        <f t="shared" si="98"/>
        <v>2.4742162640762553</v>
      </c>
      <c r="T244" s="11">
        <v>2.4</v>
      </c>
      <c r="U244" s="11">
        <v>560</v>
      </c>
      <c r="V244" s="9">
        <v>4.1752779999999996</v>
      </c>
      <c r="W244" s="9">
        <f t="shared" si="94"/>
        <v>4.1752779999999996</v>
      </c>
      <c r="X244">
        <v>1992</v>
      </c>
      <c r="Y244" s="14" t="s">
        <v>385</v>
      </c>
    </row>
    <row r="245" spans="1:25" x14ac:dyDescent="0.35">
      <c r="A245" s="7" t="s">
        <v>386</v>
      </c>
      <c r="B245" s="7" t="s">
        <v>108</v>
      </c>
      <c r="C245" t="s">
        <v>25</v>
      </c>
      <c r="D245">
        <v>1</v>
      </c>
      <c r="E245">
        <v>40</v>
      </c>
      <c r="F245">
        <f t="shared" si="104"/>
        <v>81</v>
      </c>
      <c r="G245" s="32">
        <v>121</v>
      </c>
      <c r="H245" s="8">
        <f t="shared" si="95"/>
        <v>2.0863598306747484</v>
      </c>
      <c r="I245" s="9">
        <f t="shared" si="89"/>
        <v>0.49382716049382713</v>
      </c>
      <c r="J245">
        <f>G245</f>
        <v>121</v>
      </c>
      <c r="L245">
        <f t="shared" si="100"/>
        <v>2.0827853703164503</v>
      </c>
      <c r="N245" s="9">
        <f t="shared" si="90"/>
        <v>0.82644628099173556</v>
      </c>
      <c r="O245" s="9">
        <f t="shared" si="91"/>
        <v>2.5</v>
      </c>
      <c r="P245" s="10">
        <f t="shared" si="92"/>
        <v>8.0632676230777175E-7</v>
      </c>
      <c r="Q245" s="10">
        <f t="shared" si="93"/>
        <v>9.7565538239240373E-5</v>
      </c>
      <c r="R245" s="9">
        <v>1240192</v>
      </c>
      <c r="S245" s="8">
        <f t="shared" si="98"/>
        <v>6.09348892555386</v>
      </c>
      <c r="V245" s="9">
        <v>12.65</v>
      </c>
      <c r="W245" s="9">
        <f t="shared" si="94"/>
        <v>12.65</v>
      </c>
      <c r="X245">
        <v>2022</v>
      </c>
      <c r="Y245" s="12" t="s">
        <v>36</v>
      </c>
    </row>
    <row r="246" spans="1:25" x14ac:dyDescent="0.35">
      <c r="A246" s="7" t="s">
        <v>387</v>
      </c>
      <c r="B246" s="7" t="s">
        <v>34</v>
      </c>
      <c r="C246" t="s">
        <v>35</v>
      </c>
      <c r="D246">
        <v>1</v>
      </c>
      <c r="E246">
        <v>10</v>
      </c>
      <c r="F246">
        <f t="shared" si="104"/>
        <v>13</v>
      </c>
      <c r="G246" s="33">
        <v>23</v>
      </c>
      <c r="H246" s="8">
        <f t="shared" si="95"/>
        <v>1.3802112417116059</v>
      </c>
      <c r="I246" s="9">
        <f t="shared" si="89"/>
        <v>0.76923076923076927</v>
      </c>
      <c r="J246" s="16"/>
      <c r="K246">
        <f t="shared" ref="K246:K247" si="115">G246</f>
        <v>23</v>
      </c>
      <c r="M246">
        <f t="shared" si="97"/>
        <v>1.3617278360175928</v>
      </c>
      <c r="N246" s="9">
        <f t="shared" si="90"/>
        <v>4.3478260869565215</v>
      </c>
      <c r="O246" s="9">
        <f t="shared" si="91"/>
        <v>10</v>
      </c>
      <c r="P246" s="10">
        <f t="shared" si="92"/>
        <v>2.747169728387329E-4</v>
      </c>
      <c r="Q246" s="10">
        <f t="shared" si="93"/>
        <v>6.3184903752908561E-3</v>
      </c>
      <c r="R246" s="9">
        <v>3640.11</v>
      </c>
      <c r="S246" s="8">
        <f t="shared" si="98"/>
        <v>3.5611145077345472</v>
      </c>
      <c r="T246" s="11">
        <v>1436</v>
      </c>
      <c r="U246" s="11">
        <v>174</v>
      </c>
      <c r="V246" s="9">
        <v>39.616667</v>
      </c>
      <c r="W246" s="9">
        <f t="shared" si="94"/>
        <v>39.616667</v>
      </c>
      <c r="X246">
        <v>2022</v>
      </c>
      <c r="Y246" s="14" t="s">
        <v>213</v>
      </c>
    </row>
    <row r="247" spans="1:25" x14ac:dyDescent="0.35">
      <c r="A247" s="7" t="s">
        <v>388</v>
      </c>
      <c r="B247" s="7" t="s">
        <v>34</v>
      </c>
      <c r="C247" t="s">
        <v>35</v>
      </c>
      <c r="D247">
        <v>1</v>
      </c>
      <c r="E247">
        <v>1</v>
      </c>
      <c r="F247">
        <f t="shared" si="104"/>
        <v>16</v>
      </c>
      <c r="G247" s="33">
        <v>17</v>
      </c>
      <c r="H247" s="8">
        <f t="shared" si="95"/>
        <v>1.255272505103306</v>
      </c>
      <c r="I247" s="9">
        <f t="shared" si="89"/>
        <v>6.25E-2</v>
      </c>
      <c r="J247" s="16"/>
      <c r="K247">
        <f t="shared" si="115"/>
        <v>17</v>
      </c>
      <c r="M247">
        <f t="shared" si="97"/>
        <v>1.2304489213782739</v>
      </c>
      <c r="N247" s="9">
        <f t="shared" si="90"/>
        <v>5.8823529411764701</v>
      </c>
      <c r="O247" s="9">
        <f t="shared" si="91"/>
        <v>100</v>
      </c>
      <c r="P247" s="10">
        <f t="shared" si="92"/>
        <v>3.1645569620253164E-3</v>
      </c>
      <c r="Q247" s="10">
        <f t="shared" si="93"/>
        <v>5.3797468354430382E-2</v>
      </c>
      <c r="R247" s="9">
        <v>316</v>
      </c>
      <c r="S247" s="8">
        <f t="shared" si="98"/>
        <v>2.4996870826184039</v>
      </c>
      <c r="T247" s="11">
        <v>253</v>
      </c>
      <c r="U247" s="11">
        <v>88</v>
      </c>
      <c r="V247" s="9">
        <v>35.9</v>
      </c>
      <c r="W247" s="9">
        <f t="shared" si="94"/>
        <v>35.9</v>
      </c>
      <c r="X247">
        <v>2014</v>
      </c>
      <c r="Y247" s="14" t="s">
        <v>389</v>
      </c>
    </row>
    <row r="248" spans="1:25" x14ac:dyDescent="0.35">
      <c r="A248" s="7" t="s">
        <v>390</v>
      </c>
      <c r="B248" s="7" t="s">
        <v>31</v>
      </c>
      <c r="C248" t="s">
        <v>25</v>
      </c>
      <c r="D248">
        <v>4</v>
      </c>
      <c r="E248">
        <v>29</v>
      </c>
      <c r="F248">
        <f t="shared" si="104"/>
        <v>79</v>
      </c>
      <c r="G248" s="32">
        <v>108</v>
      </c>
      <c r="H248" s="8">
        <f t="shared" si="95"/>
        <v>2.0374264979406238</v>
      </c>
      <c r="I248" s="9">
        <f t="shared" si="89"/>
        <v>0.36708860759493672</v>
      </c>
      <c r="J248">
        <f>G248</f>
        <v>108</v>
      </c>
      <c r="L248">
        <f t="shared" si="100"/>
        <v>2.0334237554869499</v>
      </c>
      <c r="N248" s="9">
        <f t="shared" si="90"/>
        <v>3.7037037037037033</v>
      </c>
      <c r="O248" s="9">
        <f t="shared" si="91"/>
        <v>13.793103448275861</v>
      </c>
      <c r="P248" s="10">
        <f t="shared" si="92"/>
        <v>6.1747738874987071E-6</v>
      </c>
      <c r="Q248" s="10">
        <f t="shared" si="93"/>
        <v>1.6671889496246508E-4</v>
      </c>
      <c r="R248" s="9">
        <v>647797</v>
      </c>
      <c r="S248" s="8">
        <f t="shared" si="98"/>
        <v>5.8114389324261451</v>
      </c>
      <c r="V248" s="9">
        <v>49.884444000000002</v>
      </c>
      <c r="W248" s="9">
        <f t="shared" si="94"/>
        <v>49.884444000000002</v>
      </c>
      <c r="X248">
        <v>2025</v>
      </c>
      <c r="Y248" s="15" t="s">
        <v>32</v>
      </c>
    </row>
    <row r="249" spans="1:25" x14ac:dyDescent="0.35">
      <c r="A249" s="7" t="s">
        <v>391</v>
      </c>
      <c r="B249" s="7" t="s">
        <v>333</v>
      </c>
      <c r="C249" t="s">
        <v>35</v>
      </c>
      <c r="D249">
        <v>0</v>
      </c>
      <c r="E249">
        <v>8</v>
      </c>
      <c r="F249">
        <f t="shared" si="104"/>
        <v>12</v>
      </c>
      <c r="G249" s="33">
        <v>20</v>
      </c>
      <c r="H249" s="8">
        <f t="shared" si="95"/>
        <v>1.3222192947339193</v>
      </c>
      <c r="I249" s="9">
        <f t="shared" si="89"/>
        <v>0.66666666666666663</v>
      </c>
      <c r="J249" s="16"/>
      <c r="K249">
        <f t="shared" ref="K249:K252" si="116">G249</f>
        <v>20</v>
      </c>
      <c r="M249">
        <f t="shared" si="97"/>
        <v>1.3010299956639813</v>
      </c>
      <c r="N249" s="9">
        <f t="shared" si="90"/>
        <v>0</v>
      </c>
      <c r="O249" s="9">
        <f t="shared" si="91"/>
        <v>0</v>
      </c>
      <c r="P249" s="10">
        <f t="shared" si="92"/>
        <v>0</v>
      </c>
      <c r="Q249" s="10">
        <f t="shared" si="93"/>
        <v>9.5238095238095247E-3</v>
      </c>
      <c r="R249" s="9">
        <v>2100</v>
      </c>
      <c r="S249" s="8">
        <f t="shared" si="98"/>
        <v>3.3222192947339191</v>
      </c>
      <c r="T249" s="11">
        <v>718</v>
      </c>
      <c r="U249" s="11">
        <v>266</v>
      </c>
      <c r="V249" s="9">
        <v>-2.1</v>
      </c>
      <c r="W249" s="9">
        <f t="shared" si="94"/>
        <v>2.1</v>
      </c>
      <c r="X249">
        <v>2015</v>
      </c>
      <c r="Y249" s="14" t="s">
        <v>392</v>
      </c>
    </row>
    <row r="250" spans="1:25" x14ac:dyDescent="0.35">
      <c r="A250" s="7" t="s">
        <v>393</v>
      </c>
      <c r="B250" s="7" t="s">
        <v>39</v>
      </c>
      <c r="C250" t="s">
        <v>35</v>
      </c>
      <c r="D250">
        <v>0</v>
      </c>
      <c r="E250">
        <v>11</v>
      </c>
      <c r="F250">
        <f t="shared" si="104"/>
        <v>16</v>
      </c>
      <c r="G250" s="33">
        <v>27</v>
      </c>
      <c r="H250" s="8">
        <f t="shared" si="95"/>
        <v>1.4471580313422192</v>
      </c>
      <c r="I250" s="9">
        <f t="shared" si="89"/>
        <v>0.6875</v>
      </c>
      <c r="J250" s="16"/>
      <c r="K250">
        <f t="shared" si="116"/>
        <v>27</v>
      </c>
      <c r="M250">
        <f t="shared" si="97"/>
        <v>1.4313637641589874</v>
      </c>
      <c r="N250" s="9">
        <f t="shared" si="90"/>
        <v>0</v>
      </c>
      <c r="O250" s="9">
        <f t="shared" si="91"/>
        <v>0</v>
      </c>
      <c r="P250" s="10">
        <f t="shared" si="92"/>
        <v>0</v>
      </c>
      <c r="Q250" s="10">
        <f t="shared" si="93"/>
        <v>2.8344076088097588E-2</v>
      </c>
      <c r="R250" s="9">
        <v>952.58</v>
      </c>
      <c r="S250" s="8">
        <f t="shared" si="98"/>
        <v>2.9789014589928926</v>
      </c>
      <c r="T250" s="11">
        <v>1157</v>
      </c>
      <c r="U250" s="11">
        <v>16.41</v>
      </c>
      <c r="V250" s="9">
        <v>13.4</v>
      </c>
      <c r="W250" s="9">
        <f t="shared" si="94"/>
        <v>13.4</v>
      </c>
      <c r="X250">
        <v>1997</v>
      </c>
      <c r="Y250" s="14" t="s">
        <v>40</v>
      </c>
    </row>
    <row r="251" spans="1:25" x14ac:dyDescent="0.35">
      <c r="A251" s="7" t="s">
        <v>394</v>
      </c>
      <c r="B251" s="7" t="s">
        <v>167</v>
      </c>
      <c r="C251" t="s">
        <v>35</v>
      </c>
      <c r="D251">
        <v>1</v>
      </c>
      <c r="E251">
        <v>1</v>
      </c>
      <c r="F251">
        <f t="shared" si="104"/>
        <v>6</v>
      </c>
      <c r="G251" s="33">
        <v>7</v>
      </c>
      <c r="H251" s="8">
        <f t="shared" si="95"/>
        <v>0.90308998699194354</v>
      </c>
      <c r="I251" s="9">
        <f t="shared" si="89"/>
        <v>0.16666666666666666</v>
      </c>
      <c r="J251" s="16"/>
      <c r="K251">
        <f t="shared" si="116"/>
        <v>7</v>
      </c>
      <c r="M251">
        <f t="shared" si="97"/>
        <v>0.84509804001425681</v>
      </c>
      <c r="N251" s="9">
        <f t="shared" si="90"/>
        <v>14.285714285714285</v>
      </c>
      <c r="O251" s="9">
        <f t="shared" si="91"/>
        <v>100</v>
      </c>
      <c r="P251" s="10">
        <f t="shared" si="92"/>
        <v>5.5117676238769769E-3</v>
      </c>
      <c r="Q251" s="10">
        <f t="shared" si="93"/>
        <v>3.8582373367138843E-2</v>
      </c>
      <c r="R251" s="9">
        <v>181.43</v>
      </c>
      <c r="S251" s="8">
        <f t="shared" si="98"/>
        <v>2.2587091005698268</v>
      </c>
      <c r="T251" s="11">
        <v>10</v>
      </c>
      <c r="U251" s="11">
        <v>2000</v>
      </c>
      <c r="V251" s="9">
        <v>7.1166669999999996</v>
      </c>
      <c r="W251" s="9">
        <f t="shared" si="94"/>
        <v>7.1166669999999996</v>
      </c>
      <c r="X251">
        <v>2018</v>
      </c>
      <c r="Y251" s="12" t="s">
        <v>395</v>
      </c>
    </row>
    <row r="252" spans="1:25" x14ac:dyDescent="0.35">
      <c r="A252" s="7" t="s">
        <v>396</v>
      </c>
      <c r="B252" s="7" t="s">
        <v>63</v>
      </c>
      <c r="C252" t="s">
        <v>35</v>
      </c>
      <c r="D252">
        <v>3</v>
      </c>
      <c r="E252">
        <v>7</v>
      </c>
      <c r="F252">
        <f t="shared" si="104"/>
        <v>23</v>
      </c>
      <c r="G252" s="33">
        <v>30</v>
      </c>
      <c r="H252" s="8">
        <f t="shared" si="95"/>
        <v>1.4913616938342726</v>
      </c>
      <c r="I252" s="9">
        <f t="shared" si="89"/>
        <v>0.30434782608695654</v>
      </c>
      <c r="J252" s="16"/>
      <c r="K252">
        <f t="shared" si="116"/>
        <v>30</v>
      </c>
      <c r="M252">
        <f t="shared" si="97"/>
        <v>1.4771212547196624</v>
      </c>
      <c r="N252" s="9">
        <f t="shared" si="90"/>
        <v>10</v>
      </c>
      <c r="O252" s="9">
        <f t="shared" si="91"/>
        <v>42.857142857142854</v>
      </c>
      <c r="P252" s="10">
        <f t="shared" si="92"/>
        <v>2.6595744680851063E-3</v>
      </c>
      <c r="Q252" s="10">
        <f t="shared" si="93"/>
        <v>2.6595744680851064E-2</v>
      </c>
      <c r="R252" s="9">
        <v>1128</v>
      </c>
      <c r="S252" s="8">
        <f t="shared" si="98"/>
        <v>3.0523090996473234</v>
      </c>
      <c r="T252" s="11">
        <v>1397</v>
      </c>
      <c r="U252" s="11">
        <v>416</v>
      </c>
      <c r="V252" s="9">
        <v>14.65</v>
      </c>
      <c r="W252" s="9">
        <f t="shared" si="94"/>
        <v>14.65</v>
      </c>
      <c r="X252">
        <v>2018</v>
      </c>
      <c r="Y252" s="12" t="s">
        <v>395</v>
      </c>
    </row>
    <row r="253" spans="1:25" x14ac:dyDescent="0.35">
      <c r="A253" s="7" t="s">
        <v>397</v>
      </c>
      <c r="B253" s="7" t="s">
        <v>31</v>
      </c>
      <c r="C253" t="s">
        <v>25</v>
      </c>
      <c r="D253">
        <v>6</v>
      </c>
      <c r="E253">
        <v>58</v>
      </c>
      <c r="F253">
        <f t="shared" si="104"/>
        <v>124</v>
      </c>
      <c r="G253" s="32">
        <v>182</v>
      </c>
      <c r="H253" s="8">
        <f t="shared" si="95"/>
        <v>2.2624510897304293</v>
      </c>
      <c r="I253" s="9">
        <f t="shared" si="89"/>
        <v>0.46774193548387094</v>
      </c>
      <c r="J253">
        <f>G253</f>
        <v>182</v>
      </c>
      <c r="L253">
        <f t="shared" si="100"/>
        <v>2.2600713879850747</v>
      </c>
      <c r="N253" s="9">
        <f t="shared" si="90"/>
        <v>3.296703296703297</v>
      </c>
      <c r="O253" s="9">
        <f t="shared" si="91"/>
        <v>10.344827586206897</v>
      </c>
      <c r="P253" s="10">
        <f t="shared" si="92"/>
        <v>1.8672392867145925E-4</v>
      </c>
      <c r="Q253" s="10">
        <f t="shared" si="93"/>
        <v>5.6639591697009309E-3</v>
      </c>
      <c r="R253" s="9">
        <v>32133</v>
      </c>
      <c r="S253" s="8">
        <f t="shared" si="98"/>
        <v>4.506951274030321</v>
      </c>
      <c r="V253" s="9">
        <v>38.973056</v>
      </c>
      <c r="W253" s="9">
        <f t="shared" si="94"/>
        <v>38.973056</v>
      </c>
      <c r="X253">
        <v>2025</v>
      </c>
      <c r="Y253" s="15" t="s">
        <v>32</v>
      </c>
    </row>
    <row r="254" spans="1:25" x14ac:dyDescent="0.35">
      <c r="A254" s="7" t="s">
        <v>398</v>
      </c>
      <c r="B254" s="7" t="s">
        <v>39</v>
      </c>
      <c r="C254" t="s">
        <v>35</v>
      </c>
      <c r="D254">
        <v>1</v>
      </c>
      <c r="E254">
        <v>11</v>
      </c>
      <c r="F254">
        <f t="shared" si="104"/>
        <v>16</v>
      </c>
      <c r="G254" s="33">
        <v>27</v>
      </c>
      <c r="H254" s="8">
        <f t="shared" si="95"/>
        <v>1.4471580313422192</v>
      </c>
      <c r="I254" s="9">
        <f t="shared" si="89"/>
        <v>0.6875</v>
      </c>
      <c r="J254" s="16"/>
      <c r="K254">
        <f t="shared" ref="K254:K255" si="117">G254</f>
        <v>27</v>
      </c>
      <c r="M254">
        <f t="shared" si="97"/>
        <v>1.4313637641589874</v>
      </c>
      <c r="N254" s="9">
        <f t="shared" si="90"/>
        <v>3.7037037037037033</v>
      </c>
      <c r="O254" s="9">
        <f t="shared" si="91"/>
        <v>9.0909090909090917</v>
      </c>
      <c r="P254" s="10">
        <f t="shared" si="92"/>
        <v>2.4086054656075227E-4</v>
      </c>
      <c r="Q254" s="10">
        <f t="shared" si="93"/>
        <v>6.5032347571403115E-3</v>
      </c>
      <c r="R254" s="9">
        <v>4151.78</v>
      </c>
      <c r="S254" s="8">
        <f t="shared" si="98"/>
        <v>3.6182343324807191</v>
      </c>
      <c r="T254" s="11">
        <v>699</v>
      </c>
      <c r="U254" s="11">
        <v>43.35</v>
      </c>
      <c r="V254" s="9">
        <v>12.27</v>
      </c>
      <c r="W254" s="9">
        <f t="shared" si="94"/>
        <v>12.27</v>
      </c>
      <c r="X254">
        <v>1997</v>
      </c>
      <c r="Y254" s="14" t="s">
        <v>40</v>
      </c>
    </row>
    <row r="255" spans="1:25" x14ac:dyDescent="0.35">
      <c r="A255" s="7" t="s">
        <v>399</v>
      </c>
      <c r="B255" s="7" t="s">
        <v>61</v>
      </c>
      <c r="C255" t="s">
        <v>35</v>
      </c>
      <c r="D255">
        <v>2</v>
      </c>
      <c r="E255">
        <v>11</v>
      </c>
      <c r="F255">
        <f t="shared" si="104"/>
        <v>20</v>
      </c>
      <c r="G255" s="33">
        <v>31</v>
      </c>
      <c r="H255" s="8">
        <f t="shared" si="95"/>
        <v>1.505149978319906</v>
      </c>
      <c r="I255" s="9">
        <f t="shared" si="89"/>
        <v>0.55000000000000004</v>
      </c>
      <c r="J255" s="16"/>
      <c r="K255">
        <f t="shared" si="117"/>
        <v>31</v>
      </c>
      <c r="M255">
        <f t="shared" si="97"/>
        <v>1.4913616938342726</v>
      </c>
      <c r="N255" s="9">
        <f t="shared" si="90"/>
        <v>6.4516129032258061</v>
      </c>
      <c r="O255" s="9">
        <f t="shared" si="91"/>
        <v>18.181818181818183</v>
      </c>
      <c r="P255" s="10">
        <f t="shared" si="92"/>
        <v>4.3898156277436348E-4</v>
      </c>
      <c r="Q255" s="10">
        <f t="shared" si="93"/>
        <v>6.804214223002634E-3</v>
      </c>
      <c r="R255" s="9">
        <f>2512+1865+109+70</f>
        <v>4556</v>
      </c>
      <c r="S255" s="8">
        <f t="shared" si="98"/>
        <v>3.6585837154070626</v>
      </c>
      <c r="T255" s="11">
        <v>828</v>
      </c>
      <c r="U255" s="11">
        <v>1480</v>
      </c>
      <c r="V255" s="9">
        <v>-20.2</v>
      </c>
      <c r="W255" s="9">
        <f t="shared" si="94"/>
        <v>20.2</v>
      </c>
      <c r="X255">
        <v>2012</v>
      </c>
      <c r="Y255" s="14" t="s">
        <v>400</v>
      </c>
    </row>
    <row r="256" spans="1:25" x14ac:dyDescent="0.35">
      <c r="A256" s="7" t="s">
        <v>401</v>
      </c>
      <c r="B256" s="7" t="s">
        <v>31</v>
      </c>
      <c r="C256" t="s">
        <v>25</v>
      </c>
      <c r="D256">
        <v>6</v>
      </c>
      <c r="E256">
        <v>50</v>
      </c>
      <c r="F256">
        <f t="shared" si="104"/>
        <v>118</v>
      </c>
      <c r="G256" s="32">
        <v>168</v>
      </c>
      <c r="H256" s="8">
        <f t="shared" si="95"/>
        <v>2.2278867046136734</v>
      </c>
      <c r="I256" s="9">
        <f t="shared" si="89"/>
        <v>0.42372881355932202</v>
      </c>
      <c r="J256">
        <f t="shared" ref="J256:J259" si="118">G256</f>
        <v>168</v>
      </c>
      <c r="L256">
        <f t="shared" si="100"/>
        <v>2.2253092817258628</v>
      </c>
      <c r="N256" s="9">
        <f t="shared" si="90"/>
        <v>3.5714285714285712</v>
      </c>
      <c r="O256" s="9">
        <f t="shared" si="91"/>
        <v>12</v>
      </c>
      <c r="P256" s="10">
        <f t="shared" si="92"/>
        <v>2.1927420239008881E-4</v>
      </c>
      <c r="Q256" s="10">
        <f t="shared" si="93"/>
        <v>6.1396776669224865E-3</v>
      </c>
      <c r="R256" s="9">
        <v>27363</v>
      </c>
      <c r="S256" s="8">
        <f t="shared" si="98"/>
        <v>4.4371637104465043</v>
      </c>
      <c r="V256" s="9">
        <v>42.360278000000001</v>
      </c>
      <c r="W256" s="9">
        <f t="shared" si="94"/>
        <v>42.360278000000001</v>
      </c>
      <c r="X256">
        <v>2025</v>
      </c>
      <c r="Y256" s="15" t="s">
        <v>32</v>
      </c>
    </row>
    <row r="257" spans="1:26" x14ac:dyDescent="0.35">
      <c r="A257" s="7" t="s">
        <v>402</v>
      </c>
      <c r="B257" s="7" t="s">
        <v>24</v>
      </c>
      <c r="C257" s="7" t="s">
        <v>25</v>
      </c>
      <c r="D257" s="7">
        <v>2</v>
      </c>
      <c r="E257" s="7">
        <v>128</v>
      </c>
      <c r="F257" s="7">
        <f t="shared" si="104"/>
        <v>157</v>
      </c>
      <c r="G257" s="32">
        <v>285</v>
      </c>
      <c r="H257" s="8">
        <f t="shared" si="95"/>
        <v>2.4563660331290431</v>
      </c>
      <c r="I257" s="9">
        <f t="shared" si="89"/>
        <v>0.8152866242038217</v>
      </c>
      <c r="J257">
        <f t="shared" si="118"/>
        <v>285</v>
      </c>
      <c r="K257" s="7"/>
      <c r="L257">
        <f t="shared" si="100"/>
        <v>2.4548448600085102</v>
      </c>
      <c r="N257" s="9">
        <f t="shared" si="90"/>
        <v>0.70175438596491224</v>
      </c>
      <c r="O257" s="9">
        <f t="shared" si="91"/>
        <v>1.5625</v>
      </c>
      <c r="P257" s="10">
        <f t="shared" si="92"/>
        <v>2.2139641359949608E-6</v>
      </c>
      <c r="Q257" s="10">
        <f t="shared" si="93"/>
        <v>3.1548988937928193E-4</v>
      </c>
      <c r="R257" s="9">
        <v>903357</v>
      </c>
      <c r="S257" s="8">
        <f t="shared" si="98"/>
        <v>5.9558594142006092</v>
      </c>
      <c r="V257" s="9">
        <v>-15.566667000000001</v>
      </c>
      <c r="W257" s="9">
        <f t="shared" si="94"/>
        <v>15.566667000000001</v>
      </c>
      <c r="X257" s="7">
        <v>2024</v>
      </c>
      <c r="Y257" s="14" t="s">
        <v>403</v>
      </c>
      <c r="Z257" s="7"/>
    </row>
    <row r="258" spans="1:26" x14ac:dyDescent="0.35">
      <c r="A258" s="7" t="s">
        <v>404</v>
      </c>
      <c r="B258" s="7" t="s">
        <v>24</v>
      </c>
      <c r="C258" s="7" t="s">
        <v>25</v>
      </c>
      <c r="D258" s="7">
        <v>2</v>
      </c>
      <c r="E258" s="7">
        <f>6+58+1+5+10+1</f>
        <v>81</v>
      </c>
      <c r="F258" s="7">
        <f t="shared" si="104"/>
        <v>117</v>
      </c>
      <c r="G258" s="32">
        <v>198</v>
      </c>
      <c r="H258" s="8">
        <f t="shared" si="95"/>
        <v>2.2988530764097068</v>
      </c>
      <c r="I258" s="9">
        <f t="shared" ref="I258:I321" si="119">E258/F258</f>
        <v>0.69230769230769229</v>
      </c>
      <c r="J258">
        <f t="shared" si="118"/>
        <v>198</v>
      </c>
      <c r="K258" s="7"/>
      <c r="L258">
        <f t="shared" si="100"/>
        <v>2.2966651902615309</v>
      </c>
      <c r="N258" s="9">
        <f t="shared" ref="N258:N321" si="120">(D258/G258)*100</f>
        <v>1.0101010101010102</v>
      </c>
      <c r="O258" s="9">
        <f t="shared" ref="O258:O321" si="121">(D258/E258)*100</f>
        <v>2.4691358024691357</v>
      </c>
      <c r="P258" s="10">
        <f t="shared" ref="P258:P321" si="122">(D258/R258)</f>
        <v>5.6002806099003518E-6</v>
      </c>
      <c r="Q258" s="10">
        <f t="shared" ref="Q258:Q321" si="123">(G258/R258)</f>
        <v>5.5442778038013488E-4</v>
      </c>
      <c r="R258" s="9">
        <v>357124.962</v>
      </c>
      <c r="S258" s="8">
        <f t="shared" si="98"/>
        <v>5.5528202071795532</v>
      </c>
      <c r="V258" s="9">
        <v>-20.483889000000001</v>
      </c>
      <c r="W258" s="9">
        <f t="shared" ref="W258:W321" si="124">ABS(V258)</f>
        <v>20.483889000000001</v>
      </c>
      <c r="X258" s="7">
        <v>2017</v>
      </c>
      <c r="Y258" s="12" t="s">
        <v>405</v>
      </c>
      <c r="Z258" s="7"/>
    </row>
    <row r="259" spans="1:26" x14ac:dyDescent="0.35">
      <c r="A259" s="7" t="s">
        <v>406</v>
      </c>
      <c r="B259" s="7" t="s">
        <v>47</v>
      </c>
      <c r="C259" t="s">
        <v>25</v>
      </c>
      <c r="D259">
        <v>2</v>
      </c>
      <c r="E259">
        <v>7</v>
      </c>
      <c r="F259">
        <f t="shared" si="104"/>
        <v>20</v>
      </c>
      <c r="G259" s="32">
        <v>27</v>
      </c>
      <c r="H259" s="8">
        <f t="shared" ref="H259:H322" si="125">LOG((G259+1))</f>
        <v>1.4471580313422192</v>
      </c>
      <c r="I259" s="9">
        <f t="shared" si="119"/>
        <v>0.35</v>
      </c>
      <c r="J259">
        <f t="shared" si="118"/>
        <v>27</v>
      </c>
      <c r="L259">
        <f t="shared" si="100"/>
        <v>1.4313637641589874</v>
      </c>
      <c r="N259" s="9">
        <f t="shared" si="120"/>
        <v>7.4074074074074066</v>
      </c>
      <c r="O259" s="9">
        <f t="shared" si="121"/>
        <v>28.571428571428569</v>
      </c>
      <c r="P259" s="10">
        <f t="shared" si="122"/>
        <v>1.9417475728155341E-6</v>
      </c>
      <c r="Q259" s="10">
        <f t="shared" si="123"/>
        <v>2.6213592233009708E-5</v>
      </c>
      <c r="R259" s="9">
        <v>1030000</v>
      </c>
      <c r="S259" s="8">
        <f t="shared" ref="S259:S322" si="126">LOG(R259)</f>
        <v>6.012837224705172</v>
      </c>
      <c r="V259" s="9">
        <v>18.149999999999999</v>
      </c>
      <c r="W259" s="9">
        <f t="shared" si="124"/>
        <v>18.149999999999999</v>
      </c>
      <c r="X259">
        <v>2011</v>
      </c>
      <c r="Y259" s="14" t="s">
        <v>407</v>
      </c>
    </row>
    <row r="260" spans="1:26" x14ac:dyDescent="0.35">
      <c r="A260" s="7" t="s">
        <v>408</v>
      </c>
      <c r="B260" s="7" t="s">
        <v>55</v>
      </c>
      <c r="C260" t="s">
        <v>35</v>
      </c>
      <c r="D260">
        <v>2</v>
      </c>
      <c r="E260">
        <v>8</v>
      </c>
      <c r="G260" s="33">
        <f>8+16</f>
        <v>24</v>
      </c>
      <c r="H260" s="8">
        <f t="shared" si="125"/>
        <v>1.3979400086720377</v>
      </c>
      <c r="I260" s="9" t="e">
        <f t="shared" si="119"/>
        <v>#DIV/0!</v>
      </c>
      <c r="J260" s="16"/>
      <c r="K260">
        <f t="shared" ref="K260:K263" si="127">G260</f>
        <v>24</v>
      </c>
      <c r="M260">
        <f t="shared" ref="M260:M317" si="128">LOG(K260)</f>
        <v>1.3802112417116059</v>
      </c>
      <c r="N260" s="9">
        <f t="shared" si="120"/>
        <v>8.3333333333333321</v>
      </c>
      <c r="O260" s="9">
        <f t="shared" si="121"/>
        <v>25</v>
      </c>
      <c r="P260" s="10">
        <f t="shared" si="122"/>
        <v>9.8039215686274508E-4</v>
      </c>
      <c r="Q260" s="10">
        <f t="shared" si="123"/>
        <v>1.1764705882352941E-2</v>
      </c>
      <c r="R260" s="9">
        <v>2040</v>
      </c>
      <c r="S260" s="8">
        <f t="shared" si="126"/>
        <v>3.3096301674258988</v>
      </c>
      <c r="T260" s="11">
        <v>828</v>
      </c>
      <c r="U260" s="11">
        <v>900</v>
      </c>
      <c r="V260" s="9">
        <v>-20.2</v>
      </c>
      <c r="W260" s="9">
        <f t="shared" si="124"/>
        <v>20.2</v>
      </c>
      <c r="X260">
        <v>2021</v>
      </c>
      <c r="Y260" s="14" t="s">
        <v>65</v>
      </c>
    </row>
    <row r="261" spans="1:26" x14ac:dyDescent="0.35">
      <c r="A261" s="7" t="s">
        <v>409</v>
      </c>
      <c r="B261" s="7" t="s">
        <v>55</v>
      </c>
      <c r="C261" t="s">
        <v>35</v>
      </c>
      <c r="D261">
        <v>1</v>
      </c>
      <c r="E261">
        <v>8</v>
      </c>
      <c r="F261">
        <f t="shared" ref="F261:F291" si="129">G261-E261</f>
        <v>28</v>
      </c>
      <c r="G261" s="33">
        <f>8+28</f>
        <v>36</v>
      </c>
      <c r="H261" s="8">
        <f t="shared" si="125"/>
        <v>1.568201724066995</v>
      </c>
      <c r="I261" s="9">
        <f t="shared" si="119"/>
        <v>0.2857142857142857</v>
      </c>
      <c r="J261" s="16"/>
      <c r="K261">
        <f t="shared" si="127"/>
        <v>36</v>
      </c>
      <c r="M261">
        <f t="shared" si="128"/>
        <v>1.5563025007672873</v>
      </c>
      <c r="N261" s="9">
        <f t="shared" si="120"/>
        <v>2.7777777777777777</v>
      </c>
      <c r="O261" s="9">
        <f t="shared" si="121"/>
        <v>12.5</v>
      </c>
      <c r="P261" s="10">
        <f t="shared" si="122"/>
        <v>2.6737967914438501E-3</v>
      </c>
      <c r="Q261" s="10">
        <f t="shared" si="123"/>
        <v>9.6256684491978606E-2</v>
      </c>
      <c r="R261" s="9">
        <v>374</v>
      </c>
      <c r="S261" s="8">
        <f t="shared" si="126"/>
        <v>2.5728716022004803</v>
      </c>
      <c r="T261" s="11">
        <v>660</v>
      </c>
      <c r="U261" s="11">
        <v>500</v>
      </c>
      <c r="V261" s="9">
        <v>-12.843056000000001</v>
      </c>
      <c r="W261" s="9">
        <f t="shared" si="124"/>
        <v>12.843056000000001</v>
      </c>
      <c r="X261">
        <v>2021</v>
      </c>
      <c r="Y261" s="14" t="s">
        <v>65</v>
      </c>
    </row>
    <row r="262" spans="1:26" x14ac:dyDescent="0.35">
      <c r="A262" s="7" t="s">
        <v>410</v>
      </c>
      <c r="B262" s="7" t="s">
        <v>39</v>
      </c>
      <c r="C262" t="s">
        <v>35</v>
      </c>
      <c r="D262">
        <v>1</v>
      </c>
      <c r="E262">
        <v>26</v>
      </c>
      <c r="F262">
        <f t="shared" si="129"/>
        <v>41</v>
      </c>
      <c r="G262" s="33">
        <v>67</v>
      </c>
      <c r="H262" s="8">
        <f t="shared" si="125"/>
        <v>1.8325089127062364</v>
      </c>
      <c r="I262" s="9">
        <f t="shared" si="119"/>
        <v>0.63414634146341464</v>
      </c>
      <c r="J262" s="16"/>
      <c r="K262">
        <f t="shared" si="127"/>
        <v>67</v>
      </c>
      <c r="M262">
        <f t="shared" si="128"/>
        <v>1.8260748027008264</v>
      </c>
      <c r="N262" s="9">
        <f t="shared" si="120"/>
        <v>1.4925373134328357</v>
      </c>
      <c r="O262" s="9">
        <f t="shared" si="121"/>
        <v>3.8461538461538463</v>
      </c>
      <c r="P262" s="10">
        <f t="shared" si="122"/>
        <v>8.8495575221238937E-3</v>
      </c>
      <c r="Q262" s="10">
        <f t="shared" si="123"/>
        <v>0.59292035398230092</v>
      </c>
      <c r="R262" s="9">
        <v>113</v>
      </c>
      <c r="S262" s="8">
        <f t="shared" si="126"/>
        <v>2.0530784434834195</v>
      </c>
      <c r="T262" s="11">
        <v>179</v>
      </c>
      <c r="U262" s="11">
        <v>7</v>
      </c>
      <c r="V262" s="9">
        <v>-2.8977780000000002</v>
      </c>
      <c r="W262" s="9">
        <f t="shared" si="124"/>
        <v>2.8977780000000002</v>
      </c>
      <c r="X262">
        <v>2019</v>
      </c>
      <c r="Y262" s="14" t="s">
        <v>411</v>
      </c>
    </row>
    <row r="263" spans="1:26" x14ac:dyDescent="0.35">
      <c r="A263" s="7" t="s">
        <v>412</v>
      </c>
      <c r="B263" s="7" t="s">
        <v>34</v>
      </c>
      <c r="C263" t="s">
        <v>35</v>
      </c>
      <c r="D263">
        <v>1</v>
      </c>
      <c r="E263">
        <v>11</v>
      </c>
      <c r="F263">
        <f t="shared" si="129"/>
        <v>11</v>
      </c>
      <c r="G263" s="33">
        <v>22</v>
      </c>
      <c r="H263" s="8">
        <f t="shared" si="125"/>
        <v>1.3617278360175928</v>
      </c>
      <c r="I263" s="9">
        <f t="shared" si="119"/>
        <v>1</v>
      </c>
      <c r="J263" s="16"/>
      <c r="K263">
        <f t="shared" si="127"/>
        <v>22</v>
      </c>
      <c r="M263">
        <f t="shared" si="128"/>
        <v>1.3424226808222062</v>
      </c>
      <c r="N263" s="9">
        <f t="shared" si="120"/>
        <v>4.5454545454545459</v>
      </c>
      <c r="O263" s="9">
        <f t="shared" si="121"/>
        <v>9.0909090909090917</v>
      </c>
      <c r="P263" s="10">
        <f t="shared" si="122"/>
        <v>1.4371945961483186E-3</v>
      </c>
      <c r="Q263" s="10">
        <f t="shared" si="123"/>
        <v>3.1618281115263006E-2</v>
      </c>
      <c r="R263" s="9">
        <v>695.8</v>
      </c>
      <c r="S263" s="8">
        <f t="shared" si="126"/>
        <v>2.8424844244115701</v>
      </c>
      <c r="T263" s="11">
        <v>357</v>
      </c>
      <c r="U263" s="11">
        <v>200</v>
      </c>
      <c r="V263" s="9">
        <v>39.966667000000001</v>
      </c>
      <c r="W263" s="9">
        <f t="shared" si="124"/>
        <v>39.966667000000001</v>
      </c>
      <c r="X263">
        <v>2022</v>
      </c>
      <c r="Y263" s="14" t="s">
        <v>213</v>
      </c>
    </row>
    <row r="264" spans="1:26" x14ac:dyDescent="0.35">
      <c r="A264" s="7" t="s">
        <v>413</v>
      </c>
      <c r="B264" s="7" t="s">
        <v>31</v>
      </c>
      <c r="C264" t="s">
        <v>25</v>
      </c>
      <c r="D264">
        <v>9</v>
      </c>
      <c r="E264">
        <v>151</v>
      </c>
      <c r="F264">
        <f t="shared" si="129"/>
        <v>203</v>
      </c>
      <c r="G264" s="32">
        <f>151+203</f>
        <v>354</v>
      </c>
      <c r="H264" s="8">
        <f t="shared" si="125"/>
        <v>2.5502283530550942</v>
      </c>
      <c r="I264" s="9">
        <f t="shared" si="119"/>
        <v>0.74384236453201968</v>
      </c>
      <c r="J264">
        <f t="shared" ref="J264:J265" si="130">G264</f>
        <v>354</v>
      </c>
      <c r="L264">
        <f t="shared" si="100"/>
        <v>2.5490032620257876</v>
      </c>
      <c r="N264" s="9">
        <f t="shared" si="120"/>
        <v>2.5423728813559325</v>
      </c>
      <c r="O264" s="9">
        <f t="shared" si="121"/>
        <v>5.9602649006622519</v>
      </c>
      <c r="P264" s="10">
        <f t="shared" si="122"/>
        <v>4.5626219867683962E-6</v>
      </c>
      <c r="Q264" s="10">
        <f t="shared" si="123"/>
        <v>1.7946313147955691E-4</v>
      </c>
      <c r="R264" s="9">
        <v>1972550</v>
      </c>
      <c r="S264" s="8">
        <f t="shared" si="126"/>
        <v>6.2950280204740467</v>
      </c>
      <c r="V264" s="9">
        <v>19.433333000000001</v>
      </c>
      <c r="W264" s="9">
        <f t="shared" si="124"/>
        <v>19.433333000000001</v>
      </c>
      <c r="X264">
        <v>2025</v>
      </c>
      <c r="Y264" s="15" t="s">
        <v>32</v>
      </c>
    </row>
    <row r="265" spans="1:26" x14ac:dyDescent="0.35">
      <c r="A265" s="7" t="s">
        <v>414</v>
      </c>
      <c r="B265" s="7" t="s">
        <v>31</v>
      </c>
      <c r="C265" t="s">
        <v>25</v>
      </c>
      <c r="D265">
        <v>4</v>
      </c>
      <c r="E265">
        <v>48</v>
      </c>
      <c r="F265">
        <f t="shared" si="129"/>
        <v>125</v>
      </c>
      <c r="G265" s="32">
        <v>173</v>
      </c>
      <c r="H265" s="8">
        <f t="shared" si="125"/>
        <v>2.2405492482825999</v>
      </c>
      <c r="I265" s="9">
        <f t="shared" si="119"/>
        <v>0.38400000000000001</v>
      </c>
      <c r="J265">
        <f t="shared" si="130"/>
        <v>173</v>
      </c>
      <c r="L265">
        <f t="shared" si="100"/>
        <v>2.2380461031287955</v>
      </c>
      <c r="N265" s="9">
        <f t="shared" si="120"/>
        <v>2.3121387283236992</v>
      </c>
      <c r="O265" s="9">
        <f t="shared" si="121"/>
        <v>8.3333333333333321</v>
      </c>
      <c r="P265" s="10">
        <f t="shared" si="122"/>
        <v>1.5968510098086573E-5</v>
      </c>
      <c r="Q265" s="10">
        <f t="shared" si="123"/>
        <v>6.9063806174224428E-4</v>
      </c>
      <c r="R265" s="9">
        <v>250493</v>
      </c>
      <c r="S265" s="8">
        <f t="shared" si="126"/>
        <v>5.3987955940601511</v>
      </c>
      <c r="V265" s="9">
        <v>42.714167000000003</v>
      </c>
      <c r="W265" s="9">
        <f t="shared" si="124"/>
        <v>42.714167000000003</v>
      </c>
      <c r="X265">
        <v>2025</v>
      </c>
      <c r="Y265" s="15" t="s">
        <v>32</v>
      </c>
    </row>
    <row r="266" spans="1:26" x14ac:dyDescent="0.35">
      <c r="A266" s="7" t="s">
        <v>415</v>
      </c>
      <c r="B266" s="7" t="s">
        <v>55</v>
      </c>
      <c r="C266" t="s">
        <v>35</v>
      </c>
      <c r="D266">
        <v>0</v>
      </c>
      <c r="E266">
        <v>1</v>
      </c>
      <c r="F266">
        <f t="shared" si="129"/>
        <v>1</v>
      </c>
      <c r="G266" s="33">
        <v>2</v>
      </c>
      <c r="H266" s="8">
        <f t="shared" si="125"/>
        <v>0.47712125471966244</v>
      </c>
      <c r="I266" s="9">
        <f t="shared" si="119"/>
        <v>1</v>
      </c>
      <c r="J266" s="16"/>
      <c r="K266">
        <f>G266</f>
        <v>2</v>
      </c>
      <c r="M266">
        <f t="shared" si="128"/>
        <v>0.3010299956639812</v>
      </c>
      <c r="N266" s="9">
        <f t="shared" si="120"/>
        <v>0</v>
      </c>
      <c r="O266" s="9">
        <f t="shared" si="121"/>
        <v>0</v>
      </c>
      <c r="P266" s="10">
        <f t="shared" si="122"/>
        <v>0</v>
      </c>
      <c r="Q266" s="10">
        <f t="shared" si="123"/>
        <v>3.8684719535783363</v>
      </c>
      <c r="R266" s="9">
        <v>0.51700000000000002</v>
      </c>
      <c r="S266" s="8">
        <f t="shared" si="126"/>
        <v>-0.2865094569060575</v>
      </c>
      <c r="T266" s="11">
        <v>50</v>
      </c>
      <c r="U266" s="11">
        <v>9</v>
      </c>
      <c r="V266" s="9">
        <v>12.275556</v>
      </c>
      <c r="W266" s="9">
        <f t="shared" si="124"/>
        <v>12.275556</v>
      </c>
      <c r="X266">
        <v>2015</v>
      </c>
      <c r="Y266" s="17" t="s">
        <v>285</v>
      </c>
    </row>
    <row r="267" spans="1:26" x14ac:dyDescent="0.35">
      <c r="A267" s="7" t="s">
        <v>416</v>
      </c>
      <c r="B267" s="7" t="s">
        <v>24</v>
      </c>
      <c r="C267" s="7" t="s">
        <v>25</v>
      </c>
      <c r="D267" s="7">
        <v>2</v>
      </c>
      <c r="E267" s="7">
        <f>16+94+1+14+10+1+1+18+2</f>
        <v>157</v>
      </c>
      <c r="F267" s="7">
        <f t="shared" si="129"/>
        <v>196</v>
      </c>
      <c r="G267" s="32">
        <v>353</v>
      </c>
      <c r="H267" s="8">
        <f t="shared" si="125"/>
        <v>2.5490032620257876</v>
      </c>
      <c r="I267" s="9">
        <f t="shared" si="119"/>
        <v>0.80102040816326525</v>
      </c>
      <c r="J267">
        <f>G267</f>
        <v>353</v>
      </c>
      <c r="K267" s="7"/>
      <c r="L267">
        <f t="shared" ref="L267:L330" si="131">LOG(J267)</f>
        <v>2.5477747053878224</v>
      </c>
      <c r="N267" s="9">
        <f t="shared" si="120"/>
        <v>0.56657223796033995</v>
      </c>
      <c r="O267" s="9">
        <f t="shared" si="121"/>
        <v>1.2738853503184715</v>
      </c>
      <c r="P267" s="10">
        <f t="shared" si="122"/>
        <v>3.4098951987465087E-6</v>
      </c>
      <c r="Q267" s="10">
        <f t="shared" si="123"/>
        <v>6.0184650257875873E-4</v>
      </c>
      <c r="R267" s="22">
        <v>586528.29</v>
      </c>
      <c r="S267" s="8">
        <f t="shared" si="126"/>
        <v>5.7682889642684083</v>
      </c>
      <c r="T267" s="23"/>
      <c r="U267" s="23"/>
      <c r="V267" s="9">
        <v>-19.916667</v>
      </c>
      <c r="W267" s="9">
        <f t="shared" si="124"/>
        <v>19.916667</v>
      </c>
      <c r="X267" s="7">
        <v>2020</v>
      </c>
      <c r="Y267" s="12" t="s">
        <v>417</v>
      </c>
      <c r="Z267" s="7"/>
    </row>
    <row r="268" spans="1:26" x14ac:dyDescent="0.35">
      <c r="A268" s="7" t="s">
        <v>418</v>
      </c>
      <c r="B268" s="7" t="s">
        <v>39</v>
      </c>
      <c r="C268" t="s">
        <v>35</v>
      </c>
      <c r="D268">
        <v>2</v>
      </c>
      <c r="E268">
        <v>61</v>
      </c>
      <c r="F268">
        <f t="shared" si="129"/>
        <v>65</v>
      </c>
      <c r="G268" s="33">
        <v>126</v>
      </c>
      <c r="H268" s="8">
        <f t="shared" si="125"/>
        <v>2.1038037209559568</v>
      </c>
      <c r="I268" s="9">
        <f t="shared" si="119"/>
        <v>0.93846153846153846</v>
      </c>
      <c r="J268" s="16"/>
      <c r="K268">
        <f t="shared" ref="K268:K269" si="132">G268</f>
        <v>126</v>
      </c>
      <c r="M268">
        <f t="shared" si="128"/>
        <v>2.1003705451175629</v>
      </c>
      <c r="N268" s="9">
        <f t="shared" si="120"/>
        <v>1.5873015873015872</v>
      </c>
      <c r="O268" s="9">
        <f t="shared" si="121"/>
        <v>3.278688524590164</v>
      </c>
      <c r="P268" s="10">
        <f t="shared" si="122"/>
        <v>2.0506510817184457E-5</v>
      </c>
      <c r="Q268" s="10">
        <f t="shared" si="123"/>
        <v>1.2919101814826207E-3</v>
      </c>
      <c r="R268" s="9">
        <v>97530</v>
      </c>
      <c r="S268" s="8">
        <f t="shared" si="126"/>
        <v>4.9891382242157887</v>
      </c>
      <c r="T268" s="11">
        <v>2954</v>
      </c>
      <c r="U268" s="11">
        <v>345.35</v>
      </c>
      <c r="V268" s="9">
        <v>8</v>
      </c>
      <c r="W268" s="9">
        <f t="shared" si="124"/>
        <v>8</v>
      </c>
      <c r="X268">
        <v>1997</v>
      </c>
      <c r="Y268" s="14" t="s">
        <v>40</v>
      </c>
    </row>
    <row r="269" spans="1:26" x14ac:dyDescent="0.35">
      <c r="A269" s="7" t="s">
        <v>419</v>
      </c>
      <c r="B269" s="7" t="s">
        <v>39</v>
      </c>
      <c r="C269" t="s">
        <v>35</v>
      </c>
      <c r="D269">
        <v>1</v>
      </c>
      <c r="E269">
        <v>22</v>
      </c>
      <c r="F269">
        <f t="shared" si="129"/>
        <v>55</v>
      </c>
      <c r="G269" s="33">
        <v>77</v>
      </c>
      <c r="H269" s="8">
        <f t="shared" si="125"/>
        <v>1.8920946026904804</v>
      </c>
      <c r="I269" s="9">
        <f t="shared" si="119"/>
        <v>0.4</v>
      </c>
      <c r="J269" s="16"/>
      <c r="K269">
        <f t="shared" si="132"/>
        <v>77</v>
      </c>
      <c r="M269">
        <f t="shared" si="128"/>
        <v>1.8864907251724818</v>
      </c>
      <c r="N269" s="9">
        <f t="shared" si="120"/>
        <v>1.2987012987012987</v>
      </c>
      <c r="O269" s="9">
        <f t="shared" si="121"/>
        <v>4.5454545454545459</v>
      </c>
      <c r="P269" s="10">
        <f t="shared" si="122"/>
        <v>9.4591271117501282E-5</v>
      </c>
      <c r="Q269" s="10">
        <f t="shared" si="123"/>
        <v>7.2835278760475988E-3</v>
      </c>
      <c r="R269" s="9">
        <v>10571.8</v>
      </c>
      <c r="S269" s="8">
        <f t="shared" si="126"/>
        <v>4.0241489384439726</v>
      </c>
      <c r="T269" s="11">
        <v>2616</v>
      </c>
      <c r="U269" s="11">
        <v>13.87</v>
      </c>
      <c r="V269" s="9">
        <v>12.930277999999999</v>
      </c>
      <c r="W269" s="9">
        <f t="shared" si="124"/>
        <v>12.930277999999999</v>
      </c>
      <c r="X269">
        <v>1997</v>
      </c>
      <c r="Y269" s="14" t="s">
        <v>40</v>
      </c>
    </row>
    <row r="270" spans="1:26" s="7" customFormat="1" x14ac:dyDescent="0.35">
      <c r="A270" s="7" t="s">
        <v>420</v>
      </c>
      <c r="B270" s="7" t="s">
        <v>31</v>
      </c>
      <c r="C270" t="s">
        <v>25</v>
      </c>
      <c r="D270">
        <v>3</v>
      </c>
      <c r="E270">
        <v>44</v>
      </c>
      <c r="F270">
        <f t="shared" si="129"/>
        <v>110</v>
      </c>
      <c r="G270" s="32">
        <v>154</v>
      </c>
      <c r="H270" s="8">
        <f t="shared" si="125"/>
        <v>2.1903316981702914</v>
      </c>
      <c r="I270" s="9">
        <f t="shared" si="119"/>
        <v>0.4</v>
      </c>
      <c r="J270">
        <f t="shared" ref="J270:J272" si="133">G270</f>
        <v>154</v>
      </c>
      <c r="K270"/>
      <c r="L270">
        <f t="shared" si="131"/>
        <v>2.1875207208364631</v>
      </c>
      <c r="M270"/>
      <c r="N270" s="9">
        <f t="shared" si="120"/>
        <v>1.948051948051948</v>
      </c>
      <c r="O270" s="9">
        <f t="shared" si="121"/>
        <v>6.8181818181818175</v>
      </c>
      <c r="P270" s="10">
        <f t="shared" si="122"/>
        <v>1.3323681066605081E-5</v>
      </c>
      <c r="Q270" s="10">
        <f t="shared" si="123"/>
        <v>6.8394896141906088E-4</v>
      </c>
      <c r="R270" s="9">
        <v>225163</v>
      </c>
      <c r="S270" s="8">
        <f t="shared" si="126"/>
        <v>5.3524970264278791</v>
      </c>
      <c r="T270" s="11"/>
      <c r="U270" s="11"/>
      <c r="V270" s="9">
        <v>44.947778</v>
      </c>
      <c r="W270" s="9">
        <f t="shared" si="124"/>
        <v>44.947778</v>
      </c>
      <c r="X270">
        <v>2025</v>
      </c>
      <c r="Y270" s="15" t="s">
        <v>32</v>
      </c>
      <c r="Z270"/>
    </row>
    <row r="271" spans="1:26" s="7" customFormat="1" x14ac:dyDescent="0.35">
      <c r="A271" s="7" t="s">
        <v>421</v>
      </c>
      <c r="B271" s="7" t="s">
        <v>31</v>
      </c>
      <c r="C271" t="s">
        <v>25</v>
      </c>
      <c r="D271">
        <v>5</v>
      </c>
      <c r="E271">
        <v>45</v>
      </c>
      <c r="F271">
        <f t="shared" si="129"/>
        <v>101</v>
      </c>
      <c r="G271" s="32">
        <v>146</v>
      </c>
      <c r="H271" s="8">
        <f t="shared" si="125"/>
        <v>2.167317334748176</v>
      </c>
      <c r="I271" s="9">
        <f t="shared" si="119"/>
        <v>0.44554455445544555</v>
      </c>
      <c r="J271">
        <f t="shared" si="133"/>
        <v>146</v>
      </c>
      <c r="K271"/>
      <c r="L271">
        <f t="shared" si="131"/>
        <v>2.1643528557844371</v>
      </c>
      <c r="M271"/>
      <c r="N271" s="9">
        <f t="shared" si="120"/>
        <v>3.4246575342465753</v>
      </c>
      <c r="O271" s="9">
        <f t="shared" si="121"/>
        <v>11.111111111111111</v>
      </c>
      <c r="P271" s="10">
        <f t="shared" si="122"/>
        <v>3.9858740623231265E-5</v>
      </c>
      <c r="Q271" s="10">
        <f t="shared" si="123"/>
        <v>1.163875226198353E-3</v>
      </c>
      <c r="R271" s="9">
        <v>125443</v>
      </c>
      <c r="S271" s="8">
        <f t="shared" si="126"/>
        <v>5.0984464317232252</v>
      </c>
      <c r="T271" s="11"/>
      <c r="U271" s="11"/>
      <c r="V271" s="9">
        <v>32.298889000000003</v>
      </c>
      <c r="W271" s="9">
        <f t="shared" si="124"/>
        <v>32.298889000000003</v>
      </c>
      <c r="X271">
        <v>2025</v>
      </c>
      <c r="Y271" s="15" t="s">
        <v>32</v>
      </c>
      <c r="Z271"/>
    </row>
    <row r="272" spans="1:26" s="7" customFormat="1" x14ac:dyDescent="0.35">
      <c r="A272" s="7" t="s">
        <v>422</v>
      </c>
      <c r="B272" s="7" t="s">
        <v>31</v>
      </c>
      <c r="C272" t="s">
        <v>25</v>
      </c>
      <c r="D272">
        <v>5</v>
      </c>
      <c r="E272">
        <v>43</v>
      </c>
      <c r="F272">
        <f t="shared" si="129"/>
        <v>93</v>
      </c>
      <c r="G272" s="32">
        <v>136</v>
      </c>
      <c r="H272" s="8">
        <f t="shared" si="125"/>
        <v>2.1367205671564067</v>
      </c>
      <c r="I272" s="9">
        <f t="shared" si="119"/>
        <v>0.46236559139784944</v>
      </c>
      <c r="J272">
        <f t="shared" si="133"/>
        <v>136</v>
      </c>
      <c r="K272"/>
      <c r="L272">
        <f t="shared" si="131"/>
        <v>2.1335389083702174</v>
      </c>
      <c r="M272"/>
      <c r="N272" s="9">
        <f t="shared" si="120"/>
        <v>3.6764705882352944</v>
      </c>
      <c r="O272" s="9">
        <f t="shared" si="121"/>
        <v>11.627906976744185</v>
      </c>
      <c r="P272" s="10">
        <f t="shared" si="122"/>
        <v>2.7691626052281789E-5</v>
      </c>
      <c r="Q272" s="10">
        <f t="shared" si="123"/>
        <v>7.532122286220647E-4</v>
      </c>
      <c r="R272" s="9">
        <v>180560</v>
      </c>
      <c r="S272" s="8">
        <f t="shared" si="126"/>
        <v>5.2566215460697059</v>
      </c>
      <c r="T272" s="11"/>
      <c r="U272" s="11"/>
      <c r="V272" s="9">
        <v>38.567777999999997</v>
      </c>
      <c r="W272" s="9">
        <f t="shared" si="124"/>
        <v>38.567777999999997</v>
      </c>
      <c r="X272">
        <v>2025</v>
      </c>
      <c r="Y272" s="15" t="s">
        <v>32</v>
      </c>
      <c r="Z272"/>
    </row>
    <row r="273" spans="1:26" s="7" customFormat="1" x14ac:dyDescent="0.35">
      <c r="A273" s="7" t="s">
        <v>423</v>
      </c>
      <c r="B273" s="7" t="s">
        <v>333</v>
      </c>
      <c r="C273" t="s">
        <v>35</v>
      </c>
      <c r="D273">
        <v>1</v>
      </c>
      <c r="E273">
        <v>6</v>
      </c>
      <c r="F273">
        <f t="shared" si="129"/>
        <v>5</v>
      </c>
      <c r="G273" s="33">
        <v>11</v>
      </c>
      <c r="H273" s="8">
        <f t="shared" si="125"/>
        <v>1.0791812460476249</v>
      </c>
      <c r="I273" s="9">
        <f t="shared" si="119"/>
        <v>1.2</v>
      </c>
      <c r="J273" s="16"/>
      <c r="K273">
        <f t="shared" ref="K273:K274" si="134">G273</f>
        <v>11</v>
      </c>
      <c r="L273"/>
      <c r="M273">
        <f t="shared" si="128"/>
        <v>1.0413926851582251</v>
      </c>
      <c r="N273" s="9">
        <f t="shared" si="120"/>
        <v>9.0909090909090917</v>
      </c>
      <c r="O273" s="9">
        <f t="shared" si="121"/>
        <v>16.666666666666664</v>
      </c>
      <c r="P273" s="10">
        <f t="shared" si="122"/>
        <v>1.5384615384615385E-2</v>
      </c>
      <c r="Q273" s="10">
        <f t="shared" si="123"/>
        <v>0.16923076923076924</v>
      </c>
      <c r="R273" s="9">
        <v>65</v>
      </c>
      <c r="S273" s="8">
        <f t="shared" si="126"/>
        <v>1.8129133566428555</v>
      </c>
      <c r="T273" s="11">
        <v>468</v>
      </c>
      <c r="U273" s="11">
        <v>134</v>
      </c>
      <c r="V273" s="9">
        <v>-18.600000000000001</v>
      </c>
      <c r="W273" s="9">
        <f t="shared" si="124"/>
        <v>18.600000000000001</v>
      </c>
      <c r="X273">
        <v>2025</v>
      </c>
      <c r="Y273" t="s">
        <v>424</v>
      </c>
      <c r="Z273"/>
    </row>
    <row r="274" spans="1:26" s="7" customFormat="1" x14ac:dyDescent="0.35">
      <c r="A274" s="7" t="s">
        <v>425</v>
      </c>
      <c r="B274" s="7" t="s">
        <v>55</v>
      </c>
      <c r="C274" t="s">
        <v>35</v>
      </c>
      <c r="D274">
        <v>0</v>
      </c>
      <c r="E274">
        <v>4</v>
      </c>
      <c r="F274">
        <f t="shared" si="129"/>
        <v>11</v>
      </c>
      <c r="G274" s="33">
        <v>15</v>
      </c>
      <c r="H274" s="8">
        <f t="shared" si="125"/>
        <v>1.2041199826559248</v>
      </c>
      <c r="I274" s="9">
        <f t="shared" si="119"/>
        <v>0.36363636363636365</v>
      </c>
      <c r="J274" s="16"/>
      <c r="K274">
        <f t="shared" si="134"/>
        <v>15</v>
      </c>
      <c r="L274"/>
      <c r="M274">
        <f t="shared" si="128"/>
        <v>1.1760912590556813</v>
      </c>
      <c r="N274" s="9">
        <f t="shared" si="120"/>
        <v>0</v>
      </c>
      <c r="O274" s="9">
        <f t="shared" si="121"/>
        <v>0</v>
      </c>
      <c r="P274" s="10">
        <f t="shared" si="122"/>
        <v>0</v>
      </c>
      <c r="Q274" s="10">
        <f t="shared" si="123"/>
        <v>7.1090047393364927E-2</v>
      </c>
      <c r="R274" s="9">
        <v>211</v>
      </c>
      <c r="S274" s="8">
        <f t="shared" si="126"/>
        <v>2.3242824552976926</v>
      </c>
      <c r="T274" s="11">
        <v>790</v>
      </c>
      <c r="U274" s="11">
        <v>329</v>
      </c>
      <c r="V274" s="9">
        <v>-12.25</v>
      </c>
      <c r="W274" s="9">
        <f t="shared" si="124"/>
        <v>12.25</v>
      </c>
      <c r="X274">
        <v>2021</v>
      </c>
      <c r="Y274" s="14" t="s">
        <v>65</v>
      </c>
      <c r="Z274"/>
    </row>
    <row r="275" spans="1:26" s="7" customFormat="1" x14ac:dyDescent="0.35">
      <c r="A275" s="7" t="s">
        <v>426</v>
      </c>
      <c r="B275" s="7" t="s">
        <v>34</v>
      </c>
      <c r="C275" t="s">
        <v>25</v>
      </c>
      <c r="D275">
        <v>2</v>
      </c>
      <c r="E275">
        <v>15</v>
      </c>
      <c r="F275">
        <f t="shared" si="129"/>
        <v>21</v>
      </c>
      <c r="G275" s="32">
        <v>36</v>
      </c>
      <c r="H275" s="8">
        <f t="shared" si="125"/>
        <v>1.568201724066995</v>
      </c>
      <c r="I275" s="9">
        <f t="shared" si="119"/>
        <v>0.7142857142857143</v>
      </c>
      <c r="J275">
        <f>G275</f>
        <v>36</v>
      </c>
      <c r="K275"/>
      <c r="L275">
        <f t="shared" si="131"/>
        <v>1.5563025007672873</v>
      </c>
      <c r="M275"/>
      <c r="N275" s="9">
        <f t="shared" si="120"/>
        <v>5.5555555555555554</v>
      </c>
      <c r="O275" s="9">
        <f t="shared" si="121"/>
        <v>13.333333333333334</v>
      </c>
      <c r="P275" s="10">
        <f t="shared" si="122"/>
        <v>5.9096415802381585E-5</v>
      </c>
      <c r="Q275" s="10">
        <f t="shared" si="123"/>
        <v>1.0637354844428685E-3</v>
      </c>
      <c r="R275" s="9">
        <v>33843</v>
      </c>
      <c r="S275" s="8">
        <f t="shared" si="126"/>
        <v>4.5294688539443264</v>
      </c>
      <c r="T275" s="11"/>
      <c r="U275" s="11"/>
      <c r="V275" s="9">
        <v>47</v>
      </c>
      <c r="W275" s="9">
        <f t="shared" si="124"/>
        <v>47</v>
      </c>
      <c r="X275">
        <v>2022</v>
      </c>
      <c r="Y275" s="12" t="s">
        <v>36</v>
      </c>
      <c r="Z275"/>
    </row>
    <row r="276" spans="1:26" x14ac:dyDescent="0.35">
      <c r="A276" s="7" t="s">
        <v>427</v>
      </c>
      <c r="B276" s="7" t="s">
        <v>39</v>
      </c>
      <c r="C276" t="s">
        <v>35</v>
      </c>
      <c r="D276">
        <v>1</v>
      </c>
      <c r="E276">
        <v>40</v>
      </c>
      <c r="F276">
        <f t="shared" si="129"/>
        <v>64</v>
      </c>
      <c r="G276" s="33">
        <v>104</v>
      </c>
      <c r="H276" s="8">
        <f t="shared" si="125"/>
        <v>2.0211892990699383</v>
      </c>
      <c r="I276" s="9">
        <f t="shared" si="119"/>
        <v>0.625</v>
      </c>
      <c r="J276" s="16"/>
      <c r="K276">
        <f>G276</f>
        <v>104</v>
      </c>
      <c r="M276">
        <f t="shared" si="128"/>
        <v>2.0170333392987803</v>
      </c>
      <c r="N276" s="9">
        <f t="shared" si="120"/>
        <v>0.96153846153846156</v>
      </c>
      <c r="O276" s="9">
        <f t="shared" si="121"/>
        <v>2.5</v>
      </c>
      <c r="P276" s="10">
        <f t="shared" si="122"/>
        <v>3.1886311270344263E-5</v>
      </c>
      <c r="Q276" s="10">
        <f t="shared" si="123"/>
        <v>3.3161763721158036E-3</v>
      </c>
      <c r="R276" s="9">
        <f>78897-17780-12655.58-17100</f>
        <v>31361.42</v>
      </c>
      <c r="S276" s="8">
        <f t="shared" si="126"/>
        <v>4.496395718687225</v>
      </c>
      <c r="T276" s="11">
        <v>3027</v>
      </c>
      <c r="U276" s="11">
        <v>135</v>
      </c>
      <c r="V276" s="9">
        <v>-3</v>
      </c>
      <c r="W276" s="9">
        <f t="shared" si="124"/>
        <v>3</v>
      </c>
      <c r="X276">
        <v>2024</v>
      </c>
      <c r="Y276" s="17" t="s">
        <v>86</v>
      </c>
    </row>
    <row r="277" spans="1:26" x14ac:dyDescent="0.35">
      <c r="A277" s="7" t="s">
        <v>428</v>
      </c>
      <c r="B277" s="7" t="s">
        <v>268</v>
      </c>
      <c r="C277" t="s">
        <v>25</v>
      </c>
      <c r="D277">
        <v>5</v>
      </c>
      <c r="E277">
        <v>26</v>
      </c>
      <c r="F277">
        <f t="shared" si="129"/>
        <v>38</v>
      </c>
      <c r="G277" s="32">
        <v>64</v>
      </c>
      <c r="H277" s="8">
        <f t="shared" si="125"/>
        <v>1.8129133566428555</v>
      </c>
      <c r="I277" s="9">
        <f t="shared" si="119"/>
        <v>0.68421052631578949</v>
      </c>
      <c r="J277">
        <f t="shared" ref="J277:J279" si="135">G277</f>
        <v>64</v>
      </c>
      <c r="L277">
        <f t="shared" si="131"/>
        <v>1.8061799739838871</v>
      </c>
      <c r="N277" s="9">
        <f t="shared" si="120"/>
        <v>7.8125</v>
      </c>
      <c r="O277" s="9">
        <f t="shared" si="121"/>
        <v>19.230769230769234</v>
      </c>
      <c r="P277" s="10">
        <f t="shared" si="122"/>
        <v>1.0629251700680273E-3</v>
      </c>
      <c r="Q277" s="10">
        <f t="shared" si="123"/>
        <v>1.3605442176870748E-2</v>
      </c>
      <c r="R277" s="9">
        <v>4704</v>
      </c>
      <c r="S277" s="8">
        <f t="shared" si="126"/>
        <v>3.6724673130680823</v>
      </c>
      <c r="V277" s="9">
        <v>47.921944000000003</v>
      </c>
      <c r="W277" s="9">
        <f t="shared" si="124"/>
        <v>47.921944000000003</v>
      </c>
      <c r="X277">
        <v>2022</v>
      </c>
      <c r="Y277" s="12" t="s">
        <v>36</v>
      </c>
    </row>
    <row r="278" spans="1:26" x14ac:dyDescent="0.35">
      <c r="A278" s="7" t="s">
        <v>429</v>
      </c>
      <c r="B278" s="7" t="s">
        <v>31</v>
      </c>
      <c r="C278" t="s">
        <v>25</v>
      </c>
      <c r="D278">
        <v>4</v>
      </c>
      <c r="E278">
        <v>35</v>
      </c>
      <c r="F278">
        <f t="shared" si="129"/>
        <v>59</v>
      </c>
      <c r="G278" s="32">
        <v>94</v>
      </c>
      <c r="H278" s="8">
        <f t="shared" si="125"/>
        <v>1.9777236052888478</v>
      </c>
      <c r="I278" s="9">
        <f t="shared" si="119"/>
        <v>0.59322033898305082</v>
      </c>
      <c r="J278">
        <f t="shared" si="135"/>
        <v>94</v>
      </c>
      <c r="L278">
        <f t="shared" si="131"/>
        <v>1.9731278535996986</v>
      </c>
      <c r="N278" s="9">
        <f t="shared" si="120"/>
        <v>4.2553191489361701</v>
      </c>
      <c r="O278" s="9">
        <f t="shared" si="121"/>
        <v>11.428571428571429</v>
      </c>
      <c r="P278" s="10">
        <f t="shared" si="122"/>
        <v>1.0504201680672269E-5</v>
      </c>
      <c r="Q278" s="10">
        <f t="shared" si="123"/>
        <v>2.4684873949579834E-4</v>
      </c>
      <c r="R278" s="9">
        <v>380800</v>
      </c>
      <c r="S278" s="8">
        <f t="shared" si="126"/>
        <v>5.5806969397124364</v>
      </c>
      <c r="V278" s="9">
        <v>46.596389000000002</v>
      </c>
      <c r="W278" s="9">
        <f t="shared" si="124"/>
        <v>46.596389000000002</v>
      </c>
      <c r="X278">
        <v>2025</v>
      </c>
      <c r="Y278" s="15" t="s">
        <v>32</v>
      </c>
    </row>
    <row r="279" spans="1:26" x14ac:dyDescent="0.35">
      <c r="A279" s="7" t="s">
        <v>430</v>
      </c>
      <c r="B279" s="7" t="s">
        <v>34</v>
      </c>
      <c r="C279" t="s">
        <v>25</v>
      </c>
      <c r="D279">
        <v>2</v>
      </c>
      <c r="E279">
        <v>24</v>
      </c>
      <c r="F279">
        <f t="shared" si="129"/>
        <v>43</v>
      </c>
      <c r="G279" s="32">
        <v>67</v>
      </c>
      <c r="H279" s="8">
        <f t="shared" si="125"/>
        <v>1.8325089127062364</v>
      </c>
      <c r="I279" s="9">
        <f t="shared" si="119"/>
        <v>0.55813953488372092</v>
      </c>
      <c r="J279">
        <f t="shared" si="135"/>
        <v>67</v>
      </c>
      <c r="L279">
        <f t="shared" si="131"/>
        <v>1.8260748027008264</v>
      </c>
      <c r="N279" s="9">
        <f t="shared" si="120"/>
        <v>2.9850746268656714</v>
      </c>
      <c r="O279" s="9">
        <f t="shared" si="121"/>
        <v>8.3333333333333321</v>
      </c>
      <c r="P279" s="10">
        <f t="shared" si="122"/>
        <v>1.4406108189872507E-4</v>
      </c>
      <c r="Q279" s="10">
        <f t="shared" si="123"/>
        <v>4.8260462436072894E-3</v>
      </c>
      <c r="R279" s="9">
        <v>13883</v>
      </c>
      <c r="S279" s="8">
        <f t="shared" si="126"/>
        <v>4.142483323659504</v>
      </c>
      <c r="V279" s="9">
        <v>42.783332999999999</v>
      </c>
      <c r="W279" s="9">
        <f t="shared" si="124"/>
        <v>42.783332999999999</v>
      </c>
      <c r="X279">
        <v>2022</v>
      </c>
      <c r="Y279" s="12" t="s">
        <v>36</v>
      </c>
    </row>
    <row r="280" spans="1:26" x14ac:dyDescent="0.35">
      <c r="A280" s="7" t="s">
        <v>431</v>
      </c>
      <c r="B280" s="7" t="s">
        <v>63</v>
      </c>
      <c r="C280" t="s">
        <v>35</v>
      </c>
      <c r="D280">
        <v>1</v>
      </c>
      <c r="E280">
        <v>4</v>
      </c>
      <c r="F280">
        <f t="shared" si="129"/>
        <v>10</v>
      </c>
      <c r="G280" s="33">
        <v>14</v>
      </c>
      <c r="H280" s="8">
        <f t="shared" si="125"/>
        <v>1.1760912590556813</v>
      </c>
      <c r="I280" s="9">
        <f t="shared" si="119"/>
        <v>0.4</v>
      </c>
      <c r="J280" s="16"/>
      <c r="K280">
        <f>G280</f>
        <v>14</v>
      </c>
      <c r="M280">
        <f t="shared" si="128"/>
        <v>1.146128035678238</v>
      </c>
      <c r="N280" s="9">
        <f t="shared" si="120"/>
        <v>7.1428571428571423</v>
      </c>
      <c r="O280" s="9">
        <f t="shared" si="121"/>
        <v>25</v>
      </c>
      <c r="P280" s="10">
        <f t="shared" si="122"/>
        <v>9.8039215686274508E-3</v>
      </c>
      <c r="Q280" s="10">
        <f t="shared" si="123"/>
        <v>0.13725490196078433</v>
      </c>
      <c r="R280" s="9">
        <v>102</v>
      </c>
      <c r="S280" s="8">
        <f t="shared" si="126"/>
        <v>2.0086001717619175</v>
      </c>
      <c r="T280" s="11">
        <v>1050</v>
      </c>
      <c r="U280" s="11">
        <v>657</v>
      </c>
      <c r="V280" s="9">
        <v>16.75</v>
      </c>
      <c r="W280" s="9">
        <f t="shared" si="124"/>
        <v>16.75</v>
      </c>
      <c r="X280">
        <v>2012</v>
      </c>
      <c r="Y280" s="17" t="s">
        <v>93</v>
      </c>
    </row>
    <row r="281" spans="1:26" x14ac:dyDescent="0.35">
      <c r="A281" s="7" t="s">
        <v>432</v>
      </c>
      <c r="B281" s="7" t="s">
        <v>47</v>
      </c>
      <c r="C281" t="s">
        <v>25</v>
      </c>
      <c r="D281">
        <v>4</v>
      </c>
      <c r="E281">
        <v>25</v>
      </c>
      <c r="F281">
        <f t="shared" si="129"/>
        <v>41</v>
      </c>
      <c r="G281" s="32">
        <v>66</v>
      </c>
      <c r="H281" s="8">
        <f t="shared" si="125"/>
        <v>1.8260748027008264</v>
      </c>
      <c r="I281" s="9">
        <f t="shared" si="119"/>
        <v>0.6097560975609756</v>
      </c>
      <c r="J281">
        <f t="shared" ref="J281:J283" si="136">G281</f>
        <v>66</v>
      </c>
      <c r="L281">
        <f t="shared" si="131"/>
        <v>1.8195439355418688</v>
      </c>
      <c r="N281" s="9">
        <f t="shared" si="120"/>
        <v>6.0606060606060606</v>
      </c>
      <c r="O281" s="9">
        <f t="shared" si="121"/>
        <v>16</v>
      </c>
      <c r="P281" s="10">
        <f t="shared" si="122"/>
        <v>8.9575635427163803E-6</v>
      </c>
      <c r="Q281" s="10">
        <f t="shared" si="123"/>
        <v>1.477997984548203E-4</v>
      </c>
      <c r="R281" s="9">
        <v>446550</v>
      </c>
      <c r="S281" s="8">
        <f t="shared" si="126"/>
        <v>5.6498700937024058</v>
      </c>
      <c r="V281" s="9">
        <v>34.033332999999999</v>
      </c>
      <c r="W281" s="9">
        <f t="shared" si="124"/>
        <v>34.033332999999999</v>
      </c>
      <c r="X281">
        <v>2022</v>
      </c>
      <c r="Y281" s="12" t="s">
        <v>36</v>
      </c>
    </row>
    <row r="282" spans="1:26" x14ac:dyDescent="0.35">
      <c r="A282" s="7" t="s">
        <v>433</v>
      </c>
      <c r="B282" s="7" t="s">
        <v>61</v>
      </c>
      <c r="C282" t="s">
        <v>25</v>
      </c>
      <c r="D282">
        <v>1</v>
      </c>
      <c r="E282">
        <v>57</v>
      </c>
      <c r="F282">
        <f t="shared" si="129"/>
        <v>101</v>
      </c>
      <c r="G282" s="32">
        <v>158</v>
      </c>
      <c r="H282" s="8">
        <f t="shared" si="125"/>
        <v>2.2013971243204513</v>
      </c>
      <c r="I282" s="9">
        <f t="shared" si="119"/>
        <v>0.5643564356435643</v>
      </c>
      <c r="J282">
        <f t="shared" si="136"/>
        <v>158</v>
      </c>
      <c r="L282">
        <f t="shared" si="131"/>
        <v>2.1986570869544226</v>
      </c>
      <c r="N282" s="9">
        <f t="shared" si="120"/>
        <v>0.63291139240506333</v>
      </c>
      <c r="O282" s="9">
        <f t="shared" si="121"/>
        <v>1.7543859649122806</v>
      </c>
      <c r="P282" s="10">
        <f t="shared" si="122"/>
        <v>1.2475205529011089E-6</v>
      </c>
      <c r="Q282" s="10">
        <f t="shared" si="123"/>
        <v>1.9710824735837522E-4</v>
      </c>
      <c r="R282" s="9">
        <v>801590</v>
      </c>
      <c r="S282" s="8">
        <f t="shared" si="126"/>
        <v>5.9039522906440434</v>
      </c>
      <c r="V282" s="9">
        <v>-25.95</v>
      </c>
      <c r="W282" s="9">
        <f t="shared" si="124"/>
        <v>25.95</v>
      </c>
      <c r="X282">
        <v>2022</v>
      </c>
      <c r="Y282" s="12" t="s">
        <v>36</v>
      </c>
    </row>
    <row r="283" spans="1:26" x14ac:dyDescent="0.35">
      <c r="A283" s="7" t="s">
        <v>434</v>
      </c>
      <c r="B283" s="7" t="s">
        <v>268</v>
      </c>
      <c r="C283" t="s">
        <v>25</v>
      </c>
      <c r="D283">
        <v>2</v>
      </c>
      <c r="E283">
        <v>17</v>
      </c>
      <c r="F283">
        <f t="shared" si="129"/>
        <v>39</v>
      </c>
      <c r="G283" s="32">
        <v>56</v>
      </c>
      <c r="H283" s="8">
        <f t="shared" si="125"/>
        <v>1.7558748556724915</v>
      </c>
      <c r="I283" s="9">
        <f t="shared" si="119"/>
        <v>0.4358974358974359</v>
      </c>
      <c r="J283">
        <f t="shared" si="136"/>
        <v>56</v>
      </c>
      <c r="L283">
        <f t="shared" si="131"/>
        <v>1.7481880270062005</v>
      </c>
      <c r="N283" s="9">
        <f t="shared" si="120"/>
        <v>3.5714285714285712</v>
      </c>
      <c r="O283" s="9">
        <f t="shared" si="121"/>
        <v>11.76470588235294</v>
      </c>
      <c r="P283" s="10">
        <f t="shared" si="122"/>
        <v>1.58052789631737E-4</v>
      </c>
      <c r="Q283" s="10">
        <f t="shared" si="123"/>
        <v>4.4254781096886358E-3</v>
      </c>
      <c r="R283" s="9">
        <v>12654</v>
      </c>
      <c r="S283" s="8">
        <f t="shared" si="126"/>
        <v>4.1022278301231303</v>
      </c>
      <c r="V283" s="9">
        <v>37.030278000000003</v>
      </c>
      <c r="W283" s="9">
        <f t="shared" si="124"/>
        <v>37.030278000000003</v>
      </c>
      <c r="X283">
        <v>2007</v>
      </c>
      <c r="Y283" s="14" t="s">
        <v>435</v>
      </c>
    </row>
    <row r="284" spans="1:26" x14ac:dyDescent="0.35">
      <c r="A284" s="7" t="s">
        <v>436</v>
      </c>
      <c r="B284" s="7" t="s">
        <v>333</v>
      </c>
      <c r="C284" t="s">
        <v>35</v>
      </c>
      <c r="D284">
        <v>0</v>
      </c>
      <c r="E284">
        <v>5</v>
      </c>
      <c r="F284">
        <f t="shared" si="129"/>
        <v>8</v>
      </c>
      <c r="G284" s="33">
        <v>13</v>
      </c>
      <c r="H284" s="8">
        <f t="shared" si="125"/>
        <v>1.146128035678238</v>
      </c>
      <c r="I284" s="9">
        <f t="shared" si="119"/>
        <v>0.625</v>
      </c>
      <c r="J284" s="16"/>
      <c r="K284">
        <f>G284</f>
        <v>13</v>
      </c>
      <c r="M284">
        <f t="shared" si="128"/>
        <v>1.1139433523068367</v>
      </c>
      <c r="N284" s="9">
        <f t="shared" si="120"/>
        <v>0</v>
      </c>
      <c r="O284" s="9">
        <f t="shared" si="121"/>
        <v>0</v>
      </c>
      <c r="P284" s="10">
        <f t="shared" si="122"/>
        <v>0</v>
      </c>
      <c r="Q284" s="10">
        <f t="shared" si="123"/>
        <v>3.8123167155425221E-2</v>
      </c>
      <c r="R284" s="9">
        <v>341</v>
      </c>
      <c r="S284" s="8">
        <f t="shared" si="126"/>
        <v>2.5327543789924976</v>
      </c>
      <c r="T284" s="11">
        <v>567</v>
      </c>
      <c r="U284" s="11">
        <v>100</v>
      </c>
      <c r="V284" s="9">
        <v>-1.417</v>
      </c>
      <c r="W284" s="9">
        <f t="shared" si="124"/>
        <v>1.417</v>
      </c>
      <c r="X284">
        <v>2015</v>
      </c>
      <c r="Y284" s="14" t="s">
        <v>392</v>
      </c>
    </row>
    <row r="285" spans="1:26" x14ac:dyDescent="0.35">
      <c r="A285" s="7" t="s">
        <v>437</v>
      </c>
      <c r="B285" s="7" t="s">
        <v>39</v>
      </c>
      <c r="C285" t="s">
        <v>25</v>
      </c>
      <c r="D285">
        <v>3</v>
      </c>
      <c r="E285">
        <v>67</v>
      </c>
      <c r="F285">
        <f t="shared" si="129"/>
        <v>71</v>
      </c>
      <c r="G285" s="32">
        <v>138</v>
      </c>
      <c r="H285" s="8">
        <f t="shared" si="125"/>
        <v>2.143014800254095</v>
      </c>
      <c r="I285" s="9">
        <f t="shared" si="119"/>
        <v>0.94366197183098588</v>
      </c>
      <c r="J285">
        <f t="shared" ref="J285:J286" si="137">G285</f>
        <v>138</v>
      </c>
      <c r="L285">
        <f t="shared" si="131"/>
        <v>2.1398790864012365</v>
      </c>
      <c r="N285" s="9">
        <f t="shared" si="120"/>
        <v>2.1739130434782608</v>
      </c>
      <c r="O285" s="9">
        <f t="shared" si="121"/>
        <v>4.4776119402985071</v>
      </c>
      <c r="P285" s="10">
        <f t="shared" si="122"/>
        <v>4.4340720004611439E-6</v>
      </c>
      <c r="Q285" s="10">
        <f t="shared" si="123"/>
        <v>2.039673120212126E-4</v>
      </c>
      <c r="R285" s="9">
        <v>676579</v>
      </c>
      <c r="S285" s="8">
        <f t="shared" si="126"/>
        <v>5.8303185138101394</v>
      </c>
      <c r="V285" s="9">
        <v>21</v>
      </c>
      <c r="W285" s="9">
        <f t="shared" si="124"/>
        <v>21</v>
      </c>
      <c r="X285">
        <v>2022</v>
      </c>
      <c r="Y285" s="12" t="s">
        <v>36</v>
      </c>
    </row>
    <row r="286" spans="1:26" x14ac:dyDescent="0.35">
      <c r="A286" s="7" t="s">
        <v>438</v>
      </c>
      <c r="B286" s="7" t="s">
        <v>61</v>
      </c>
      <c r="C286" t="s">
        <v>25</v>
      </c>
      <c r="D286">
        <v>1</v>
      </c>
      <c r="E286">
        <v>40</v>
      </c>
      <c r="F286">
        <f t="shared" si="129"/>
        <v>94</v>
      </c>
      <c r="G286" s="32">
        <v>134</v>
      </c>
      <c r="H286" s="8">
        <f t="shared" si="125"/>
        <v>2.1303337684950061</v>
      </c>
      <c r="I286" s="9">
        <f t="shared" si="119"/>
        <v>0.42553191489361702</v>
      </c>
      <c r="J286">
        <f t="shared" si="137"/>
        <v>134</v>
      </c>
      <c r="L286">
        <f t="shared" si="131"/>
        <v>2.1271047983648077</v>
      </c>
      <c r="N286" s="9">
        <f t="shared" si="120"/>
        <v>0.74626865671641784</v>
      </c>
      <c r="O286" s="9">
        <f t="shared" si="121"/>
        <v>2.5</v>
      </c>
      <c r="P286" s="10">
        <f t="shared" si="122"/>
        <v>1.211218303931009E-6</v>
      </c>
      <c r="Q286" s="10">
        <f t="shared" si="123"/>
        <v>1.6230325272675519E-4</v>
      </c>
      <c r="R286" s="9">
        <v>825615</v>
      </c>
      <c r="S286" s="8">
        <f t="shared" si="126"/>
        <v>5.9167775747362006</v>
      </c>
      <c r="V286" s="9">
        <v>-22.566666999999999</v>
      </c>
      <c r="W286" s="9">
        <f t="shared" si="124"/>
        <v>22.566666999999999</v>
      </c>
      <c r="X286">
        <v>2022</v>
      </c>
      <c r="Y286" s="12" t="s">
        <v>36</v>
      </c>
    </row>
    <row r="287" spans="1:26" x14ac:dyDescent="0.35">
      <c r="A287" s="7" t="s">
        <v>439</v>
      </c>
      <c r="B287" s="7" t="s">
        <v>167</v>
      </c>
      <c r="C287" t="s">
        <v>35</v>
      </c>
      <c r="D287">
        <v>1</v>
      </c>
      <c r="E287">
        <v>1</v>
      </c>
      <c r="F287">
        <f t="shared" si="129"/>
        <v>5</v>
      </c>
      <c r="G287" s="33">
        <v>6</v>
      </c>
      <c r="H287" s="8">
        <f t="shared" si="125"/>
        <v>0.84509804001425681</v>
      </c>
      <c r="I287" s="9">
        <f t="shared" si="119"/>
        <v>0.2</v>
      </c>
      <c r="J287" s="16"/>
      <c r="K287">
        <f t="shared" ref="K287:K288" si="138">G287</f>
        <v>6</v>
      </c>
      <c r="M287">
        <f t="shared" si="128"/>
        <v>0.77815125038364363</v>
      </c>
      <c r="N287" s="9">
        <f t="shared" si="120"/>
        <v>16.666666666666664</v>
      </c>
      <c r="O287" s="9">
        <f t="shared" si="121"/>
        <v>100</v>
      </c>
      <c r="P287" s="10">
        <f t="shared" si="122"/>
        <v>4.7619047619047616E-2</v>
      </c>
      <c r="Q287" s="10">
        <f t="shared" si="123"/>
        <v>0.2857142857142857</v>
      </c>
      <c r="R287" s="9">
        <v>21</v>
      </c>
      <c r="S287" s="8">
        <f t="shared" si="126"/>
        <v>1.3222192947339193</v>
      </c>
      <c r="T287" s="11">
        <v>65</v>
      </c>
      <c r="U287" s="11">
        <v>1600</v>
      </c>
      <c r="V287" s="9">
        <v>-0.52749999999999997</v>
      </c>
      <c r="W287" s="9">
        <f t="shared" si="124"/>
        <v>0.52749999999999997</v>
      </c>
      <c r="X287">
        <v>2008</v>
      </c>
      <c r="Y287" s="14" t="s">
        <v>440</v>
      </c>
    </row>
    <row r="288" spans="1:26" x14ac:dyDescent="0.35">
      <c r="A288" s="7" t="s">
        <v>441</v>
      </c>
      <c r="B288" s="7" t="s">
        <v>34</v>
      </c>
      <c r="C288" t="s">
        <v>35</v>
      </c>
      <c r="D288">
        <v>1</v>
      </c>
      <c r="E288">
        <v>7</v>
      </c>
      <c r="F288">
        <f t="shared" si="129"/>
        <v>15</v>
      </c>
      <c r="G288" s="33">
        <v>22</v>
      </c>
      <c r="H288" s="8">
        <f t="shared" si="125"/>
        <v>1.3617278360175928</v>
      </c>
      <c r="I288" s="9">
        <f t="shared" si="119"/>
        <v>0.46666666666666667</v>
      </c>
      <c r="J288" s="16"/>
      <c r="K288">
        <f t="shared" si="138"/>
        <v>22</v>
      </c>
      <c r="M288">
        <f t="shared" si="128"/>
        <v>1.3424226808222062</v>
      </c>
      <c r="N288" s="9">
        <f t="shared" si="120"/>
        <v>4.5454545454545459</v>
      </c>
      <c r="O288" s="9">
        <f t="shared" si="121"/>
        <v>14.285714285714285</v>
      </c>
      <c r="P288" s="10">
        <f t="shared" si="122"/>
        <v>2.3255813953488372E-3</v>
      </c>
      <c r="Q288" s="10">
        <f t="shared" si="123"/>
        <v>5.1162790697674418E-2</v>
      </c>
      <c r="R288" s="9">
        <v>430</v>
      </c>
      <c r="S288" s="8">
        <f t="shared" si="126"/>
        <v>2.6334684555795866</v>
      </c>
      <c r="T288" s="11">
        <v>1003</v>
      </c>
      <c r="U288" s="11">
        <v>130</v>
      </c>
      <c r="V288" s="9">
        <v>37.087499999999999</v>
      </c>
      <c r="W288" s="9">
        <f t="shared" si="124"/>
        <v>37.087499999999999</v>
      </c>
      <c r="X288">
        <v>2018</v>
      </c>
      <c r="Y288" s="14" t="s">
        <v>311</v>
      </c>
    </row>
    <row r="289" spans="1:25" x14ac:dyDescent="0.35">
      <c r="A289" s="7" t="s">
        <v>442</v>
      </c>
      <c r="B289" s="7" t="s">
        <v>31</v>
      </c>
      <c r="C289" t="s">
        <v>25</v>
      </c>
      <c r="D289">
        <v>6</v>
      </c>
      <c r="E289">
        <v>48</v>
      </c>
      <c r="F289">
        <f t="shared" si="129"/>
        <v>65</v>
      </c>
      <c r="G289" s="32">
        <v>113</v>
      </c>
      <c r="H289" s="8">
        <f t="shared" si="125"/>
        <v>2.0569048513364727</v>
      </c>
      <c r="I289" s="9">
        <f t="shared" si="119"/>
        <v>0.7384615384615385</v>
      </c>
      <c r="J289">
        <f>G289</f>
        <v>113</v>
      </c>
      <c r="L289">
        <f t="shared" si="131"/>
        <v>2.0530784434834195</v>
      </c>
      <c r="N289" s="9">
        <f t="shared" si="120"/>
        <v>5.3097345132743365</v>
      </c>
      <c r="O289" s="9">
        <f t="shared" si="121"/>
        <v>12.5</v>
      </c>
      <c r="P289" s="10">
        <f t="shared" si="122"/>
        <v>2.9946694883108066E-5</v>
      </c>
      <c r="Q289" s="10">
        <f t="shared" si="123"/>
        <v>5.6399608696520195E-4</v>
      </c>
      <c r="R289" s="9">
        <v>200356</v>
      </c>
      <c r="S289" s="8">
        <f t="shared" si="126"/>
        <v>5.3018023526478002</v>
      </c>
      <c r="V289" s="9">
        <v>40.809167000000002</v>
      </c>
      <c r="W289" s="9">
        <f t="shared" si="124"/>
        <v>40.809167000000002</v>
      </c>
      <c r="X289">
        <v>2025</v>
      </c>
      <c r="Y289" s="15" t="s">
        <v>32</v>
      </c>
    </row>
    <row r="290" spans="1:25" x14ac:dyDescent="0.35">
      <c r="A290" s="7" t="s">
        <v>443</v>
      </c>
      <c r="B290" s="7" t="s">
        <v>39</v>
      </c>
      <c r="C290" t="s">
        <v>35</v>
      </c>
      <c r="D290">
        <v>1</v>
      </c>
      <c r="E290">
        <v>15</v>
      </c>
      <c r="F290">
        <f t="shared" si="129"/>
        <v>25</v>
      </c>
      <c r="G290" s="33">
        <v>40</v>
      </c>
      <c r="H290" s="8">
        <f t="shared" si="125"/>
        <v>1.6127838567197355</v>
      </c>
      <c r="I290" s="9">
        <f t="shared" si="119"/>
        <v>0.6</v>
      </c>
      <c r="J290" s="16"/>
      <c r="K290">
        <f t="shared" ref="K290:K291" si="139">G290</f>
        <v>40</v>
      </c>
      <c r="M290">
        <f t="shared" si="128"/>
        <v>1.6020599913279623</v>
      </c>
      <c r="N290" s="9">
        <f t="shared" si="120"/>
        <v>2.5</v>
      </c>
      <c r="O290" s="9">
        <f t="shared" si="121"/>
        <v>6.666666666666667</v>
      </c>
      <c r="P290" s="10">
        <f t="shared" si="122"/>
        <v>7.5133738053735641E-5</v>
      </c>
      <c r="Q290" s="10">
        <f t="shared" si="123"/>
        <v>3.0053495221494257E-3</v>
      </c>
      <c r="R290" s="9">
        <v>13309.6</v>
      </c>
      <c r="S290" s="8">
        <f t="shared" si="126"/>
        <v>4.1241650036036646</v>
      </c>
      <c r="T290" s="11">
        <v>2465</v>
      </c>
      <c r="U290" s="11">
        <v>43.39</v>
      </c>
      <c r="V290" s="9">
        <v>10</v>
      </c>
      <c r="W290" s="9">
        <f t="shared" si="124"/>
        <v>10</v>
      </c>
      <c r="X290">
        <v>1997</v>
      </c>
      <c r="Y290" s="14" t="s">
        <v>40</v>
      </c>
    </row>
    <row r="291" spans="1:25" x14ac:dyDescent="0.35">
      <c r="A291" s="7" t="s">
        <v>444</v>
      </c>
      <c r="B291" s="7" t="s">
        <v>55</v>
      </c>
      <c r="C291" t="s">
        <v>35</v>
      </c>
      <c r="D291">
        <v>0</v>
      </c>
      <c r="E291">
        <v>7</v>
      </c>
      <c r="F291">
        <f t="shared" si="129"/>
        <v>18</v>
      </c>
      <c r="G291" s="33">
        <v>25</v>
      </c>
      <c r="H291" s="8">
        <f t="shared" si="125"/>
        <v>1.414973347970818</v>
      </c>
      <c r="I291" s="9">
        <f t="shared" si="119"/>
        <v>0.3888888888888889</v>
      </c>
      <c r="J291" s="16"/>
      <c r="K291">
        <f t="shared" si="139"/>
        <v>25</v>
      </c>
      <c r="M291">
        <f t="shared" si="128"/>
        <v>1.3979400086720377</v>
      </c>
      <c r="N291" s="9">
        <f t="shared" si="120"/>
        <v>0</v>
      </c>
      <c r="O291" s="9">
        <f t="shared" si="121"/>
        <v>0</v>
      </c>
      <c r="P291" s="10">
        <f t="shared" si="122"/>
        <v>0</v>
      </c>
      <c r="Q291" s="10">
        <f t="shared" si="123"/>
        <v>1.8248175182481752</v>
      </c>
      <c r="R291" s="9">
        <v>13.7</v>
      </c>
      <c r="S291" s="8">
        <f t="shared" si="126"/>
        <v>1.1367205671564067</v>
      </c>
      <c r="T291" s="11">
        <v>101</v>
      </c>
      <c r="U291" s="11">
        <v>25</v>
      </c>
      <c r="V291" s="9">
        <v>11.83</v>
      </c>
      <c r="W291" s="9">
        <f t="shared" si="124"/>
        <v>11.83</v>
      </c>
      <c r="X291">
        <v>2015</v>
      </c>
      <c r="Y291" s="17" t="s">
        <v>285</v>
      </c>
    </row>
    <row r="292" spans="1:25" x14ac:dyDescent="0.35">
      <c r="A292" s="7" t="s">
        <v>445</v>
      </c>
      <c r="B292" s="7" t="s">
        <v>90</v>
      </c>
      <c r="C292" t="s">
        <v>25</v>
      </c>
      <c r="D292">
        <v>6</v>
      </c>
      <c r="E292">
        <v>64</v>
      </c>
      <c r="F292">
        <f>G292-E292-1</f>
        <v>121</v>
      </c>
      <c r="G292" s="32">
        <v>186</v>
      </c>
      <c r="H292" s="8">
        <f t="shared" si="125"/>
        <v>2.271841606536499</v>
      </c>
      <c r="I292" s="9">
        <f t="shared" si="119"/>
        <v>0.52892561983471076</v>
      </c>
      <c r="J292">
        <f t="shared" ref="J292:J294" si="140">G292</f>
        <v>186</v>
      </c>
      <c r="L292">
        <f t="shared" si="131"/>
        <v>2.2695129442179165</v>
      </c>
      <c r="N292" s="9">
        <f t="shared" si="120"/>
        <v>3.225806451612903</v>
      </c>
      <c r="O292" s="9">
        <f t="shared" si="121"/>
        <v>9.375</v>
      </c>
      <c r="P292" s="10">
        <f t="shared" si="122"/>
        <v>4.0673554055153341E-5</v>
      </c>
      <c r="Q292" s="10">
        <f t="shared" si="123"/>
        <v>1.2608801757097534E-3</v>
      </c>
      <c r="R292" s="9">
        <v>147516</v>
      </c>
      <c r="S292" s="8">
        <f t="shared" si="126"/>
        <v>5.1688391276691545</v>
      </c>
      <c r="V292" s="9">
        <v>28.166667</v>
      </c>
      <c r="W292" s="9">
        <f t="shared" si="124"/>
        <v>28.166667</v>
      </c>
      <c r="X292">
        <v>2022</v>
      </c>
      <c r="Y292" s="12" t="s">
        <v>36</v>
      </c>
    </row>
    <row r="293" spans="1:25" x14ac:dyDescent="0.35">
      <c r="A293" s="7" t="s">
        <v>446</v>
      </c>
      <c r="B293" s="7" t="s">
        <v>34</v>
      </c>
      <c r="C293" t="s">
        <v>25</v>
      </c>
      <c r="D293">
        <v>2</v>
      </c>
      <c r="E293">
        <v>27</v>
      </c>
      <c r="F293">
        <f>G293-E293</f>
        <v>46</v>
      </c>
      <c r="G293" s="32">
        <v>73</v>
      </c>
      <c r="H293" s="8">
        <f t="shared" si="125"/>
        <v>1.8692317197309762</v>
      </c>
      <c r="I293" s="9">
        <f t="shared" si="119"/>
        <v>0.58695652173913049</v>
      </c>
      <c r="J293">
        <f t="shared" si="140"/>
        <v>73</v>
      </c>
      <c r="L293">
        <f t="shared" si="131"/>
        <v>1.8633228601204559</v>
      </c>
      <c r="N293" s="9">
        <f t="shared" si="120"/>
        <v>2.7397260273972601</v>
      </c>
      <c r="O293" s="9">
        <f t="shared" si="121"/>
        <v>7.4074074074074066</v>
      </c>
      <c r="P293" s="10">
        <f t="shared" si="122"/>
        <v>4.7772602412516419E-5</v>
      </c>
      <c r="Q293" s="10">
        <f t="shared" si="123"/>
        <v>1.7436999880568495E-3</v>
      </c>
      <c r="R293" s="9">
        <v>41865</v>
      </c>
      <c r="S293" s="8">
        <f t="shared" si="126"/>
        <v>4.6218510955443124</v>
      </c>
      <c r="V293" s="9">
        <v>52.366667</v>
      </c>
      <c r="W293" s="9">
        <f t="shared" si="124"/>
        <v>52.366667</v>
      </c>
      <c r="X293">
        <v>2022</v>
      </c>
      <c r="Y293" s="12" t="s">
        <v>36</v>
      </c>
    </row>
    <row r="294" spans="1:25" x14ac:dyDescent="0.35">
      <c r="A294" s="7" t="s">
        <v>447</v>
      </c>
      <c r="B294" s="7" t="s">
        <v>31</v>
      </c>
      <c r="C294" t="s">
        <v>25</v>
      </c>
      <c r="D294">
        <v>7</v>
      </c>
      <c r="E294">
        <v>36</v>
      </c>
      <c r="F294">
        <f>G294-E294</f>
        <v>61</v>
      </c>
      <c r="G294" s="32">
        <v>97</v>
      </c>
      <c r="H294" s="8">
        <f t="shared" si="125"/>
        <v>1.9912260756924949</v>
      </c>
      <c r="I294" s="9">
        <f t="shared" si="119"/>
        <v>0.5901639344262295</v>
      </c>
      <c r="J294">
        <f t="shared" si="140"/>
        <v>97</v>
      </c>
      <c r="L294">
        <f t="shared" si="131"/>
        <v>1.9867717342662448</v>
      </c>
      <c r="N294" s="9">
        <f t="shared" si="120"/>
        <v>7.216494845360824</v>
      </c>
      <c r="O294" s="9">
        <f t="shared" si="121"/>
        <v>19.444444444444446</v>
      </c>
      <c r="P294" s="10">
        <f t="shared" si="122"/>
        <v>2.4442876996459273E-5</v>
      </c>
      <c r="Q294" s="10">
        <f t="shared" si="123"/>
        <v>3.3870843837950708E-4</v>
      </c>
      <c r="R294" s="9">
        <v>286382</v>
      </c>
      <c r="S294" s="8">
        <f t="shared" si="126"/>
        <v>5.4569457177337926</v>
      </c>
      <c r="V294" s="9">
        <v>39.164444000000003</v>
      </c>
      <c r="W294" s="9">
        <f t="shared" si="124"/>
        <v>39.164444000000003</v>
      </c>
      <c r="X294">
        <v>2025</v>
      </c>
      <c r="Y294" s="15" t="s">
        <v>32</v>
      </c>
    </row>
    <row r="295" spans="1:25" x14ac:dyDescent="0.35">
      <c r="A295" s="7" t="s">
        <v>448</v>
      </c>
      <c r="B295" s="7" t="s">
        <v>74</v>
      </c>
      <c r="C295" t="s">
        <v>35</v>
      </c>
      <c r="D295">
        <v>0</v>
      </c>
      <c r="E295" s="16">
        <v>20</v>
      </c>
      <c r="F295">
        <f>G295-E295</f>
        <v>32</v>
      </c>
      <c r="G295" s="33">
        <v>52</v>
      </c>
      <c r="H295" s="8">
        <f t="shared" si="125"/>
        <v>1.7242758696007889</v>
      </c>
      <c r="I295" s="9">
        <f t="shared" si="119"/>
        <v>0.625</v>
      </c>
      <c r="J295" s="16"/>
      <c r="K295">
        <f>G295</f>
        <v>52</v>
      </c>
      <c r="M295">
        <f t="shared" si="128"/>
        <v>1.7160033436347992</v>
      </c>
      <c r="N295" s="9">
        <f t="shared" si="120"/>
        <v>0</v>
      </c>
      <c r="O295" s="9">
        <f t="shared" si="121"/>
        <v>0</v>
      </c>
      <c r="P295" s="10">
        <f t="shared" si="122"/>
        <v>0</v>
      </c>
      <c r="Q295" s="10">
        <f t="shared" si="123"/>
        <v>1.4796266788071933E-3</v>
      </c>
      <c r="R295" s="9">
        <v>35144</v>
      </c>
      <c r="S295" s="8">
        <f t="shared" si="126"/>
        <v>4.545851190257264</v>
      </c>
      <c r="T295" s="11">
        <v>2334</v>
      </c>
      <c r="U295" s="11">
        <v>90</v>
      </c>
      <c r="V295" s="9">
        <v>-5.75</v>
      </c>
      <c r="W295" s="9">
        <f t="shared" si="124"/>
        <v>5.75</v>
      </c>
      <c r="X295">
        <v>2013</v>
      </c>
      <c r="Y295" s="14" t="s">
        <v>449</v>
      </c>
    </row>
    <row r="296" spans="1:25" x14ac:dyDescent="0.35">
      <c r="A296" s="7" t="s">
        <v>450</v>
      </c>
      <c r="B296" s="7" t="s">
        <v>31</v>
      </c>
      <c r="C296" t="s">
        <v>25</v>
      </c>
      <c r="D296">
        <v>3</v>
      </c>
      <c r="E296">
        <v>38</v>
      </c>
      <c r="F296">
        <f>G296-E296</f>
        <v>97</v>
      </c>
      <c r="G296" s="32">
        <v>135</v>
      </c>
      <c r="H296" s="8">
        <f t="shared" si="125"/>
        <v>2.1335389083702174</v>
      </c>
      <c r="I296" s="9">
        <f t="shared" si="119"/>
        <v>0.39175257731958762</v>
      </c>
      <c r="J296">
        <f>G296</f>
        <v>135</v>
      </c>
      <c r="L296">
        <f t="shared" si="131"/>
        <v>2.1303337684950061</v>
      </c>
      <c r="N296" s="9">
        <f t="shared" si="120"/>
        <v>2.2222222222222223</v>
      </c>
      <c r="O296" s="9">
        <f t="shared" si="121"/>
        <v>7.8947368421052628</v>
      </c>
      <c r="P296" s="10">
        <f t="shared" si="122"/>
        <v>4.1147747846601199E-5</v>
      </c>
      <c r="Q296" s="10">
        <f t="shared" si="123"/>
        <v>1.8516486530970539E-3</v>
      </c>
      <c r="R296" s="9">
        <v>72908</v>
      </c>
      <c r="S296" s="8">
        <f t="shared" si="126"/>
        <v>4.8627751849055239</v>
      </c>
      <c r="V296" s="9">
        <v>45.957299999999996</v>
      </c>
      <c r="W296" s="9">
        <f t="shared" si="124"/>
        <v>45.957299999999996</v>
      </c>
      <c r="X296">
        <v>2025</v>
      </c>
      <c r="Y296" s="15" t="s">
        <v>32</v>
      </c>
    </row>
    <row r="297" spans="1:25" x14ac:dyDescent="0.35">
      <c r="A297" s="7" t="s">
        <v>451</v>
      </c>
      <c r="B297" s="7" t="s">
        <v>74</v>
      </c>
      <c r="C297" t="s">
        <v>35</v>
      </c>
      <c r="D297">
        <v>3</v>
      </c>
      <c r="E297">
        <v>19</v>
      </c>
      <c r="F297">
        <f>G297-E297</f>
        <v>39</v>
      </c>
      <c r="G297" s="33">
        <v>58</v>
      </c>
      <c r="H297" s="8">
        <f t="shared" si="125"/>
        <v>1.7708520116421442</v>
      </c>
      <c r="I297" s="9">
        <f t="shared" si="119"/>
        <v>0.48717948717948717</v>
      </c>
      <c r="J297" s="16"/>
      <c r="K297">
        <f>G297</f>
        <v>58</v>
      </c>
      <c r="M297">
        <f t="shared" si="128"/>
        <v>1.7634279935629373</v>
      </c>
      <c r="N297" s="9">
        <f t="shared" si="120"/>
        <v>5.1724137931034484</v>
      </c>
      <c r="O297" s="9">
        <f t="shared" si="121"/>
        <v>15.789473684210526</v>
      </c>
      <c r="P297" s="10">
        <f t="shared" si="122"/>
        <v>1.6150740242261105E-4</v>
      </c>
      <c r="Q297" s="10">
        <f t="shared" si="123"/>
        <v>3.1224764468371466E-3</v>
      </c>
      <c r="R297" s="9">
        <v>18575</v>
      </c>
      <c r="S297" s="8">
        <f t="shared" si="126"/>
        <v>4.2689288224326125</v>
      </c>
      <c r="T297" s="11">
        <v>1628</v>
      </c>
      <c r="U297" s="11">
        <v>1275</v>
      </c>
      <c r="V297" s="9">
        <v>-22.266667000000002</v>
      </c>
      <c r="W297" s="9">
        <f t="shared" si="124"/>
        <v>22.266667000000002</v>
      </c>
      <c r="X297">
        <v>2022</v>
      </c>
      <c r="Y297" s="12" t="s">
        <v>36</v>
      </c>
    </row>
    <row r="298" spans="1:25" x14ac:dyDescent="0.35">
      <c r="A298" s="7" t="s">
        <v>452</v>
      </c>
      <c r="B298" s="7" t="s">
        <v>333</v>
      </c>
      <c r="C298" s="18" t="s">
        <v>25</v>
      </c>
      <c r="D298">
        <v>12</v>
      </c>
      <c r="E298">
        <v>292</v>
      </c>
      <c r="F298">
        <v>178</v>
      </c>
      <c r="G298" s="33">
        <f>E298+F298</f>
        <v>470</v>
      </c>
      <c r="H298" s="8">
        <f t="shared" si="125"/>
        <v>2.6730209071288962</v>
      </c>
      <c r="I298" s="9">
        <f t="shared" si="119"/>
        <v>1.6404494382022472</v>
      </c>
      <c r="J298">
        <f t="shared" ref="J298:J303" si="141">G298</f>
        <v>470</v>
      </c>
      <c r="K298" s="16"/>
      <c r="L298">
        <f t="shared" si="131"/>
        <v>2.6720978579357175</v>
      </c>
      <c r="N298" s="9">
        <f t="shared" si="120"/>
        <v>2.5531914893617018</v>
      </c>
      <c r="O298" s="9">
        <f t="shared" si="121"/>
        <v>4.10958904109589</v>
      </c>
      <c r="P298" s="10">
        <f t="shared" si="122"/>
        <v>1.5271974780878977E-5</v>
      </c>
      <c r="Q298" s="10">
        <f t="shared" si="123"/>
        <v>5.9815234558442665E-4</v>
      </c>
      <c r="R298" s="9">
        <v>785753</v>
      </c>
      <c r="S298" s="8">
        <f t="shared" si="126"/>
        <v>5.8952860478263771</v>
      </c>
      <c r="T298" s="11">
        <v>4509</v>
      </c>
      <c r="U298" s="11">
        <v>153</v>
      </c>
      <c r="V298" s="9">
        <v>-6</v>
      </c>
      <c r="W298" s="9">
        <f t="shared" si="124"/>
        <v>6</v>
      </c>
      <c r="X298">
        <v>2015</v>
      </c>
      <c r="Y298" s="12" t="s">
        <v>453</v>
      </c>
    </row>
    <row r="299" spans="1:25" x14ac:dyDescent="0.35">
      <c r="A299" s="7" t="s">
        <v>454</v>
      </c>
      <c r="B299" s="7" t="s">
        <v>31</v>
      </c>
      <c r="C299" t="s">
        <v>25</v>
      </c>
      <c r="D299">
        <v>5</v>
      </c>
      <c r="E299">
        <v>49</v>
      </c>
      <c r="F299">
        <f t="shared" ref="F299:F362" si="142">G299-E299</f>
        <v>113</v>
      </c>
      <c r="G299" s="32">
        <v>162</v>
      </c>
      <c r="H299" s="8">
        <f t="shared" si="125"/>
        <v>2.2121876044039577</v>
      </c>
      <c r="I299" s="9">
        <f t="shared" si="119"/>
        <v>0.4336283185840708</v>
      </c>
      <c r="J299">
        <f t="shared" si="141"/>
        <v>162</v>
      </c>
      <c r="L299">
        <f t="shared" si="131"/>
        <v>2.2095150145426308</v>
      </c>
      <c r="N299" s="9">
        <f t="shared" si="120"/>
        <v>3.0864197530864197</v>
      </c>
      <c r="O299" s="9">
        <f t="shared" si="121"/>
        <v>10.204081632653061</v>
      </c>
      <c r="P299" s="10">
        <f t="shared" si="122"/>
        <v>2.0647505781301619E-4</v>
      </c>
      <c r="Q299" s="10">
        <f t="shared" si="123"/>
        <v>6.6897918731417243E-3</v>
      </c>
      <c r="R299" s="9">
        <v>24216</v>
      </c>
      <c r="S299" s="8">
        <f t="shared" si="126"/>
        <v>4.3841024079485162</v>
      </c>
      <c r="V299" s="9">
        <v>43.206667000000003</v>
      </c>
      <c r="W299" s="9">
        <f t="shared" si="124"/>
        <v>43.206667000000003</v>
      </c>
      <c r="X299">
        <v>2025</v>
      </c>
      <c r="Y299" s="15" t="s">
        <v>32</v>
      </c>
    </row>
    <row r="300" spans="1:25" x14ac:dyDescent="0.35">
      <c r="A300" s="7" t="s">
        <v>455</v>
      </c>
      <c r="B300" s="7" t="s">
        <v>31</v>
      </c>
      <c r="C300" t="s">
        <v>25</v>
      </c>
      <c r="D300">
        <v>6</v>
      </c>
      <c r="E300">
        <v>57</v>
      </c>
      <c r="F300">
        <f t="shared" si="142"/>
        <v>131</v>
      </c>
      <c r="G300" s="32">
        <v>188</v>
      </c>
      <c r="H300" s="8">
        <f t="shared" si="125"/>
        <v>2.2764618041732443</v>
      </c>
      <c r="I300" s="9">
        <f t="shared" si="119"/>
        <v>0.4351145038167939</v>
      </c>
      <c r="J300">
        <f t="shared" si="141"/>
        <v>188</v>
      </c>
      <c r="L300">
        <f t="shared" si="131"/>
        <v>2.27415784926368</v>
      </c>
      <c r="N300" s="9">
        <f t="shared" si="120"/>
        <v>3.1914893617021276</v>
      </c>
      <c r="O300" s="9">
        <f t="shared" si="121"/>
        <v>10.526315789473683</v>
      </c>
      <c r="P300" s="10">
        <f t="shared" si="122"/>
        <v>2.6559249258554293E-4</v>
      </c>
      <c r="Q300" s="10">
        <f t="shared" si="123"/>
        <v>8.3218981010136778E-3</v>
      </c>
      <c r="R300" s="9">
        <v>22591</v>
      </c>
      <c r="S300" s="8">
        <f t="shared" si="126"/>
        <v>4.3539354555715208</v>
      </c>
      <c r="V300" s="9">
        <v>40.223700000000001</v>
      </c>
      <c r="W300" s="9">
        <f t="shared" si="124"/>
        <v>40.223700000000001</v>
      </c>
      <c r="X300">
        <v>2025</v>
      </c>
      <c r="Y300" s="15" t="s">
        <v>32</v>
      </c>
    </row>
    <row r="301" spans="1:25" x14ac:dyDescent="0.35">
      <c r="A301" s="7" t="s">
        <v>456</v>
      </c>
      <c r="B301" s="7" t="s">
        <v>31</v>
      </c>
      <c r="C301" t="s">
        <v>25</v>
      </c>
      <c r="D301">
        <v>10</v>
      </c>
      <c r="E301">
        <v>54</v>
      </c>
      <c r="F301">
        <f t="shared" si="142"/>
        <v>97</v>
      </c>
      <c r="G301" s="32">
        <v>151</v>
      </c>
      <c r="H301" s="8">
        <f t="shared" si="125"/>
        <v>2.1818435879447726</v>
      </c>
      <c r="I301" s="9">
        <f t="shared" si="119"/>
        <v>0.55670103092783507</v>
      </c>
      <c r="J301">
        <f t="shared" si="141"/>
        <v>151</v>
      </c>
      <c r="L301">
        <f t="shared" si="131"/>
        <v>2.1789769472931693</v>
      </c>
      <c r="N301" s="9">
        <f t="shared" si="120"/>
        <v>6.6225165562913908</v>
      </c>
      <c r="O301" s="9">
        <f t="shared" si="121"/>
        <v>18.518518518518519</v>
      </c>
      <c r="P301" s="10">
        <f t="shared" si="122"/>
        <v>3.1754600447739863E-5</v>
      </c>
      <c r="Q301" s="10">
        <f t="shared" si="123"/>
        <v>4.7949446676087199E-4</v>
      </c>
      <c r="R301" s="9">
        <v>314915</v>
      </c>
      <c r="S301" s="8">
        <f t="shared" si="126"/>
        <v>5.4981933474008473</v>
      </c>
      <c r="V301" s="9">
        <v>35.667222000000002</v>
      </c>
      <c r="W301" s="9">
        <f t="shared" si="124"/>
        <v>35.667222000000002</v>
      </c>
      <c r="X301">
        <v>2025</v>
      </c>
      <c r="Y301" s="15" t="s">
        <v>32</v>
      </c>
    </row>
    <row r="302" spans="1:25" x14ac:dyDescent="0.35">
      <c r="A302" s="7" t="s">
        <v>457</v>
      </c>
      <c r="B302" s="7" t="s">
        <v>74</v>
      </c>
      <c r="C302" t="s">
        <v>25</v>
      </c>
      <c r="D302">
        <v>2</v>
      </c>
      <c r="E302">
        <v>57</v>
      </c>
      <c r="F302">
        <f t="shared" si="142"/>
        <v>114</v>
      </c>
      <c r="G302" s="32">
        <v>171</v>
      </c>
      <c r="H302" s="8">
        <f t="shared" si="125"/>
        <v>2.2355284469075487</v>
      </c>
      <c r="I302" s="9">
        <f t="shared" si="119"/>
        <v>0.5</v>
      </c>
      <c r="J302">
        <f t="shared" si="141"/>
        <v>171</v>
      </c>
      <c r="L302">
        <f t="shared" si="131"/>
        <v>2.2329961103921536</v>
      </c>
      <c r="N302" s="9">
        <f t="shared" si="120"/>
        <v>1.1695906432748537</v>
      </c>
      <c r="O302" s="9">
        <f t="shared" si="121"/>
        <v>3.5087719298245612</v>
      </c>
      <c r="P302" s="10">
        <f t="shared" si="122"/>
        <v>2.4964114086001375E-6</v>
      </c>
      <c r="Q302" s="10">
        <f t="shared" si="123"/>
        <v>2.1344317543531174E-4</v>
      </c>
      <c r="R302" s="9">
        <v>801150</v>
      </c>
      <c r="S302" s="8">
        <f t="shared" si="126"/>
        <v>5.9037138370248181</v>
      </c>
      <c r="V302" s="9">
        <v>-33.867778000000001</v>
      </c>
      <c r="W302" s="9">
        <f t="shared" si="124"/>
        <v>33.867778000000001</v>
      </c>
      <c r="X302">
        <v>2025</v>
      </c>
      <c r="Y302" s="12" t="s">
        <v>75</v>
      </c>
    </row>
    <row r="303" spans="1:25" x14ac:dyDescent="0.35">
      <c r="A303" s="7" t="s">
        <v>458</v>
      </c>
      <c r="B303" s="7" t="s">
        <v>31</v>
      </c>
      <c r="C303" t="s">
        <v>25</v>
      </c>
      <c r="D303">
        <v>6</v>
      </c>
      <c r="E303">
        <v>60</v>
      </c>
      <c r="F303">
        <f t="shared" si="142"/>
        <v>137</v>
      </c>
      <c r="G303" s="32">
        <v>197</v>
      </c>
      <c r="H303" s="8">
        <f t="shared" si="125"/>
        <v>2.2966651902615309</v>
      </c>
      <c r="I303" s="9">
        <f t="shared" si="119"/>
        <v>0.43795620437956206</v>
      </c>
      <c r="J303">
        <f t="shared" si="141"/>
        <v>197</v>
      </c>
      <c r="L303">
        <f t="shared" si="131"/>
        <v>2.2944662261615929</v>
      </c>
      <c r="N303" s="9">
        <f t="shared" si="120"/>
        <v>3.0456852791878175</v>
      </c>
      <c r="O303" s="9">
        <f t="shared" si="121"/>
        <v>10</v>
      </c>
      <c r="P303" s="10">
        <f t="shared" si="122"/>
        <v>4.2463446050191794E-5</v>
      </c>
      <c r="Q303" s="10">
        <f t="shared" si="123"/>
        <v>1.3942164786479639E-3</v>
      </c>
      <c r="R303" s="9">
        <v>141298</v>
      </c>
      <c r="S303" s="8">
        <f t="shared" si="126"/>
        <v>5.1501360146786297</v>
      </c>
      <c r="V303" s="9">
        <v>42.652500000000003</v>
      </c>
      <c r="W303" s="9">
        <f t="shared" si="124"/>
        <v>42.652500000000003</v>
      </c>
      <c r="X303">
        <v>2025</v>
      </c>
      <c r="Y303" s="15" t="s">
        <v>32</v>
      </c>
    </row>
    <row r="304" spans="1:25" x14ac:dyDescent="0.35">
      <c r="A304" s="7" t="s">
        <v>459</v>
      </c>
      <c r="B304" s="7" t="s">
        <v>179</v>
      </c>
      <c r="C304" t="s">
        <v>35</v>
      </c>
      <c r="D304">
        <v>1</v>
      </c>
      <c r="E304">
        <v>4</v>
      </c>
      <c r="F304">
        <f t="shared" si="142"/>
        <v>10</v>
      </c>
      <c r="G304" s="33">
        <v>14</v>
      </c>
      <c r="H304" s="8">
        <f t="shared" si="125"/>
        <v>1.1760912590556813</v>
      </c>
      <c r="I304" s="9">
        <f t="shared" si="119"/>
        <v>0.4</v>
      </c>
      <c r="J304" s="16"/>
      <c r="K304">
        <f>G304</f>
        <v>14</v>
      </c>
      <c r="M304">
        <f t="shared" si="128"/>
        <v>1.146128035678238</v>
      </c>
      <c r="N304" s="9">
        <f t="shared" si="120"/>
        <v>7.1428571428571423</v>
      </c>
      <c r="O304" s="9">
        <f t="shared" si="121"/>
        <v>25</v>
      </c>
      <c r="P304" s="10">
        <f t="shared" si="122"/>
        <v>3.7978048687858418E-6</v>
      </c>
      <c r="Q304" s="10">
        <f t="shared" si="123"/>
        <v>5.3169268163001786E-5</v>
      </c>
      <c r="R304" s="9">
        <v>263310</v>
      </c>
      <c r="S304" s="8">
        <f t="shared" si="126"/>
        <v>5.420467353076253</v>
      </c>
      <c r="T304" s="11">
        <v>3754</v>
      </c>
      <c r="U304" s="11">
        <v>1600</v>
      </c>
      <c r="V304" s="9">
        <v>-41.3</v>
      </c>
      <c r="W304" s="9">
        <f t="shared" si="124"/>
        <v>41.3</v>
      </c>
      <c r="X304">
        <v>2018</v>
      </c>
      <c r="Y304" s="14" t="s">
        <v>460</v>
      </c>
    </row>
    <row r="305" spans="1:26" x14ac:dyDescent="0.35">
      <c r="A305" s="7" t="s">
        <v>461</v>
      </c>
      <c r="B305" s="7" t="s">
        <v>31</v>
      </c>
      <c r="C305" t="s">
        <v>25</v>
      </c>
      <c r="D305">
        <v>2</v>
      </c>
      <c r="E305">
        <v>13</v>
      </c>
      <c r="F305">
        <f t="shared" si="142"/>
        <v>28</v>
      </c>
      <c r="G305" s="32">
        <f>E305+8+1+11+8</f>
        <v>41</v>
      </c>
      <c r="H305" s="8">
        <f t="shared" si="125"/>
        <v>1.6232492903979006</v>
      </c>
      <c r="I305" s="9">
        <f t="shared" si="119"/>
        <v>0.4642857142857143</v>
      </c>
      <c r="J305">
        <f t="shared" ref="J305:J306" si="143">G305</f>
        <v>41</v>
      </c>
      <c r="L305">
        <f t="shared" si="131"/>
        <v>1.6127838567197355</v>
      </c>
      <c r="N305" s="9">
        <f t="shared" si="120"/>
        <v>4.8780487804878048</v>
      </c>
      <c r="O305" s="9">
        <f t="shared" si="121"/>
        <v>15.384615384615385</v>
      </c>
      <c r="P305" s="10">
        <f t="shared" si="122"/>
        <v>4.9356879855483056E-6</v>
      </c>
      <c r="Q305" s="10">
        <f t="shared" si="123"/>
        <v>1.0118160370374027E-4</v>
      </c>
      <c r="R305" s="9">
        <v>405212</v>
      </c>
      <c r="S305" s="8">
        <f t="shared" si="126"/>
        <v>5.6076822981310235</v>
      </c>
      <c r="V305" s="9">
        <v>47.561388999999998</v>
      </c>
      <c r="W305" s="9">
        <f t="shared" si="124"/>
        <v>47.561388999999998</v>
      </c>
      <c r="X305">
        <v>2025</v>
      </c>
      <c r="Y305" s="15" t="s">
        <v>32</v>
      </c>
    </row>
    <row r="306" spans="1:26" x14ac:dyDescent="0.35">
      <c r="A306" s="7" t="s">
        <v>462</v>
      </c>
      <c r="B306" s="7" t="s">
        <v>106</v>
      </c>
      <c r="C306" t="s">
        <v>25</v>
      </c>
      <c r="D306">
        <v>3</v>
      </c>
      <c r="E306">
        <v>74</v>
      </c>
      <c r="F306">
        <f t="shared" si="142"/>
        <v>91</v>
      </c>
      <c r="G306" s="32">
        <v>165</v>
      </c>
      <c r="H306" s="8">
        <f t="shared" si="125"/>
        <v>2.220108088040055</v>
      </c>
      <c r="I306" s="9">
        <f t="shared" si="119"/>
        <v>0.81318681318681318</v>
      </c>
      <c r="J306">
        <f t="shared" si="143"/>
        <v>165</v>
      </c>
      <c r="L306">
        <f t="shared" si="131"/>
        <v>2.2174839442139063</v>
      </c>
      <c r="N306" s="9">
        <f t="shared" si="120"/>
        <v>1.8181818181818181</v>
      </c>
      <c r="O306" s="9">
        <f t="shared" si="121"/>
        <v>4.0540540540540544</v>
      </c>
      <c r="P306" s="10">
        <f t="shared" si="122"/>
        <v>2.3010546500479387E-5</v>
      </c>
      <c r="Q306" s="10">
        <f t="shared" si="123"/>
        <v>1.2655800575263664E-3</v>
      </c>
      <c r="R306" s="9">
        <v>130375</v>
      </c>
      <c r="S306" s="8">
        <f t="shared" si="126"/>
        <v>5.1151943214345872</v>
      </c>
      <c r="V306" s="9">
        <v>12.1</v>
      </c>
      <c r="W306" s="9">
        <f t="shared" si="124"/>
        <v>12.1</v>
      </c>
      <c r="X306">
        <v>2022</v>
      </c>
      <c r="Y306" s="12" t="s">
        <v>36</v>
      </c>
    </row>
    <row r="307" spans="1:26" x14ac:dyDescent="0.35">
      <c r="A307" s="7" t="s">
        <v>463</v>
      </c>
      <c r="B307" s="7" t="s">
        <v>39</v>
      </c>
      <c r="C307" t="s">
        <v>35</v>
      </c>
      <c r="D307">
        <v>1</v>
      </c>
      <c r="E307">
        <v>14</v>
      </c>
      <c r="F307">
        <f t="shared" si="142"/>
        <v>16</v>
      </c>
      <c r="G307" s="33">
        <v>30</v>
      </c>
      <c r="H307" s="8">
        <f t="shared" si="125"/>
        <v>1.4913616938342726</v>
      </c>
      <c r="I307" s="9">
        <f t="shared" si="119"/>
        <v>0.875</v>
      </c>
      <c r="J307" s="16"/>
      <c r="K307">
        <f>G307</f>
        <v>30</v>
      </c>
      <c r="M307">
        <f t="shared" si="128"/>
        <v>1.4771212547196624</v>
      </c>
      <c r="N307" s="9">
        <f t="shared" si="120"/>
        <v>3.3333333333333335</v>
      </c>
      <c r="O307" s="9">
        <f t="shared" si="121"/>
        <v>7.1428571428571423</v>
      </c>
      <c r="P307" s="10">
        <f t="shared" si="122"/>
        <v>5.4318305268875606E-4</v>
      </c>
      <c r="Q307" s="10">
        <f t="shared" si="123"/>
        <v>1.6295491580662683E-2</v>
      </c>
      <c r="R307" s="9">
        <v>1841</v>
      </c>
      <c r="S307" s="8">
        <f t="shared" si="126"/>
        <v>3.2650537885040145</v>
      </c>
      <c r="T307" s="11">
        <v>642</v>
      </c>
      <c r="U307" s="11">
        <v>1370</v>
      </c>
      <c r="V307" s="9">
        <v>7.0833329999999997</v>
      </c>
      <c r="W307" s="9">
        <f t="shared" si="124"/>
        <v>7.0833329999999997</v>
      </c>
      <c r="X307">
        <v>2015</v>
      </c>
      <c r="Y307" s="14" t="s">
        <v>58</v>
      </c>
    </row>
    <row r="308" spans="1:26" s="7" customFormat="1" x14ac:dyDescent="0.35">
      <c r="A308" s="7" t="s">
        <v>464</v>
      </c>
      <c r="B308" s="7" t="s">
        <v>108</v>
      </c>
      <c r="C308" t="s">
        <v>25</v>
      </c>
      <c r="D308">
        <v>2</v>
      </c>
      <c r="E308">
        <v>9</v>
      </c>
      <c r="F308">
        <f t="shared" si="142"/>
        <v>21</v>
      </c>
      <c r="G308" s="32">
        <v>30</v>
      </c>
      <c r="H308" s="8">
        <f t="shared" si="125"/>
        <v>1.4913616938342726</v>
      </c>
      <c r="I308" s="9">
        <f t="shared" si="119"/>
        <v>0.42857142857142855</v>
      </c>
      <c r="J308">
        <f t="shared" ref="J308:J309" si="144">G308</f>
        <v>30</v>
      </c>
      <c r="K308"/>
      <c r="L308">
        <f t="shared" si="131"/>
        <v>1.4771212547196624</v>
      </c>
      <c r="M308"/>
      <c r="N308" s="9">
        <f t="shared" si="120"/>
        <v>6.666666666666667</v>
      </c>
      <c r="O308" s="9">
        <f t="shared" si="121"/>
        <v>22.222222222222221</v>
      </c>
      <c r="P308" s="10">
        <f t="shared" si="122"/>
        <v>1.5785319652722968E-6</v>
      </c>
      <c r="Q308" s="10">
        <f t="shared" si="123"/>
        <v>2.3677979479084452E-5</v>
      </c>
      <c r="R308" s="9">
        <v>1267000</v>
      </c>
      <c r="S308" s="8">
        <f t="shared" si="126"/>
        <v>6.1027766148834415</v>
      </c>
      <c r="T308" s="11"/>
      <c r="U308" s="11"/>
      <c r="V308" s="9">
        <v>13.513610999999999</v>
      </c>
      <c r="W308" s="9">
        <f t="shared" si="124"/>
        <v>13.513610999999999</v>
      </c>
      <c r="X308">
        <v>2022</v>
      </c>
      <c r="Y308" s="12" t="s">
        <v>36</v>
      </c>
      <c r="Z308"/>
    </row>
    <row r="309" spans="1:26" x14ac:dyDescent="0.35">
      <c r="A309" s="7" t="s">
        <v>465</v>
      </c>
      <c r="B309" s="7" t="s">
        <v>108</v>
      </c>
      <c r="C309" t="s">
        <v>25</v>
      </c>
      <c r="D309">
        <v>1</v>
      </c>
      <c r="E309">
        <v>93</v>
      </c>
      <c r="F309">
        <f t="shared" si="142"/>
        <v>154</v>
      </c>
      <c r="G309" s="32">
        <v>247</v>
      </c>
      <c r="H309" s="8">
        <f t="shared" si="125"/>
        <v>2.3944516808262164</v>
      </c>
      <c r="I309" s="9">
        <f t="shared" si="119"/>
        <v>0.60389610389610393</v>
      </c>
      <c r="J309">
        <f t="shared" si="144"/>
        <v>247</v>
      </c>
      <c r="L309">
        <f t="shared" si="131"/>
        <v>2.3926969532596658</v>
      </c>
      <c r="N309" s="9">
        <f t="shared" si="120"/>
        <v>0.40485829959514169</v>
      </c>
      <c r="O309" s="9">
        <f t="shared" si="121"/>
        <v>1.0752688172043012</v>
      </c>
      <c r="P309" s="10">
        <f t="shared" si="122"/>
        <v>1.082521712679252E-6</v>
      </c>
      <c r="Q309" s="10">
        <f t="shared" si="123"/>
        <v>2.6738286303177526E-4</v>
      </c>
      <c r="R309" s="9">
        <v>923769</v>
      </c>
      <c r="S309" s="8">
        <f t="shared" si="126"/>
        <v>5.9655633840256659</v>
      </c>
      <c r="V309" s="9">
        <v>9.0666670000000007</v>
      </c>
      <c r="W309" s="9">
        <f t="shared" si="124"/>
        <v>9.0666670000000007</v>
      </c>
      <c r="X309">
        <v>2022</v>
      </c>
      <c r="Y309" s="12" t="s">
        <v>36</v>
      </c>
    </row>
    <row r="310" spans="1:26" x14ac:dyDescent="0.35">
      <c r="A310" s="7" t="s">
        <v>466</v>
      </c>
      <c r="B310" s="7" t="s">
        <v>179</v>
      </c>
      <c r="C310" t="s">
        <v>35</v>
      </c>
      <c r="D310">
        <v>0</v>
      </c>
      <c r="E310">
        <v>0</v>
      </c>
      <c r="F310">
        <f t="shared" si="142"/>
        <v>3</v>
      </c>
      <c r="G310" s="33">
        <v>3</v>
      </c>
      <c r="H310" s="8">
        <f t="shared" si="125"/>
        <v>0.6020599913279624</v>
      </c>
      <c r="I310" s="9">
        <f t="shared" si="119"/>
        <v>0</v>
      </c>
      <c r="J310" s="16"/>
      <c r="K310">
        <f t="shared" ref="K310:K312" si="145">G310</f>
        <v>3</v>
      </c>
      <c r="M310">
        <f t="shared" si="128"/>
        <v>0.47712125471966244</v>
      </c>
      <c r="N310" s="9">
        <f t="shared" si="120"/>
        <v>0</v>
      </c>
      <c r="O310" s="9" t="e">
        <f t="shared" si="121"/>
        <v>#DIV/0!</v>
      </c>
      <c r="P310" s="10">
        <f t="shared" si="122"/>
        <v>0</v>
      </c>
      <c r="Q310" s="10">
        <f t="shared" si="123"/>
        <v>1.1474030444427448E-2</v>
      </c>
      <c r="R310" s="9">
        <v>261.45999999999998</v>
      </c>
      <c r="S310" s="8">
        <f t="shared" si="126"/>
        <v>2.4174052568436863</v>
      </c>
      <c r="T310" s="11">
        <v>70</v>
      </c>
      <c r="U310" s="11">
        <v>1200</v>
      </c>
      <c r="V310" s="9">
        <v>-19.053889000000002</v>
      </c>
      <c r="W310" s="9">
        <f t="shared" si="124"/>
        <v>19.053889000000002</v>
      </c>
      <c r="X310">
        <v>2013</v>
      </c>
      <c r="Y310" s="14" t="s">
        <v>467</v>
      </c>
    </row>
    <row r="311" spans="1:26" x14ac:dyDescent="0.35">
      <c r="A311" s="7" t="s">
        <v>468</v>
      </c>
      <c r="B311" s="7" t="s">
        <v>74</v>
      </c>
      <c r="C311" t="s">
        <v>35</v>
      </c>
      <c r="D311">
        <v>1</v>
      </c>
      <c r="E311">
        <v>2</v>
      </c>
      <c r="F311">
        <f t="shared" si="142"/>
        <v>3</v>
      </c>
      <c r="G311" s="33">
        <v>5</v>
      </c>
      <c r="H311" s="8">
        <f t="shared" si="125"/>
        <v>0.77815125038364363</v>
      </c>
      <c r="I311" s="9">
        <f t="shared" si="119"/>
        <v>0.66666666666666663</v>
      </c>
      <c r="J311" s="16"/>
      <c r="K311">
        <f t="shared" si="145"/>
        <v>5</v>
      </c>
      <c r="M311">
        <f t="shared" si="128"/>
        <v>0.69897000433601886</v>
      </c>
      <c r="N311" s="9">
        <f t="shared" si="120"/>
        <v>20</v>
      </c>
      <c r="O311" s="9">
        <f t="shared" si="121"/>
        <v>50</v>
      </c>
      <c r="P311" s="10">
        <f t="shared" si="122"/>
        <v>2.8901734104046242E-2</v>
      </c>
      <c r="Q311" s="10">
        <f t="shared" si="123"/>
        <v>0.1445086705202312</v>
      </c>
      <c r="R311" s="9">
        <v>34.6</v>
      </c>
      <c r="S311" s="8">
        <f t="shared" si="126"/>
        <v>1.5390760987927767</v>
      </c>
      <c r="T311" s="11">
        <v>319</v>
      </c>
      <c r="U311" s="11">
        <v>750</v>
      </c>
      <c r="V311" s="9">
        <v>-29.056000000000001</v>
      </c>
      <c r="W311" s="9">
        <f t="shared" si="124"/>
        <v>29.056000000000001</v>
      </c>
      <c r="X311">
        <v>2022</v>
      </c>
      <c r="Y311" s="12" t="s">
        <v>36</v>
      </c>
    </row>
    <row r="312" spans="1:26" x14ac:dyDescent="0.35">
      <c r="A312" s="7" t="s">
        <v>469</v>
      </c>
      <c r="B312" s="7" t="s">
        <v>55</v>
      </c>
      <c r="C312" t="s">
        <v>35</v>
      </c>
      <c r="D312">
        <v>0</v>
      </c>
      <c r="E312">
        <v>2</v>
      </c>
      <c r="F312">
        <f t="shared" si="142"/>
        <v>3</v>
      </c>
      <c r="G312" s="33">
        <v>5</v>
      </c>
      <c r="H312" s="8">
        <f t="shared" si="125"/>
        <v>0.77815125038364363</v>
      </c>
      <c r="I312" s="9">
        <f t="shared" si="119"/>
        <v>0.66666666666666663</v>
      </c>
      <c r="J312" s="16"/>
      <c r="K312">
        <f t="shared" si="145"/>
        <v>5</v>
      </c>
      <c r="M312">
        <f t="shared" si="128"/>
        <v>0.69897000433601886</v>
      </c>
      <c r="N312" s="9">
        <f t="shared" si="120"/>
        <v>0</v>
      </c>
      <c r="O312" s="9">
        <f t="shared" si="121"/>
        <v>0</v>
      </c>
      <c r="P312" s="10">
        <f t="shared" si="122"/>
        <v>0</v>
      </c>
      <c r="Q312" s="10">
        <f t="shared" si="123"/>
        <v>25.641025641025639</v>
      </c>
      <c r="R312" s="9">
        <v>0.19500000000000001</v>
      </c>
      <c r="S312" s="8">
        <f t="shared" si="126"/>
        <v>-0.70996538863748193</v>
      </c>
      <c r="T312" s="11">
        <v>48</v>
      </c>
      <c r="U312" s="11">
        <v>17.8</v>
      </c>
      <c r="V312" s="9">
        <v>12.317221999999999</v>
      </c>
      <c r="W312" s="9">
        <f t="shared" si="124"/>
        <v>12.317221999999999</v>
      </c>
      <c r="X312">
        <v>2015</v>
      </c>
      <c r="Y312" s="17" t="s">
        <v>285</v>
      </c>
    </row>
    <row r="313" spans="1:26" x14ac:dyDescent="0.35">
      <c r="A313" s="7" t="s">
        <v>470</v>
      </c>
      <c r="B313" s="7" t="s">
        <v>31</v>
      </c>
      <c r="C313" t="s">
        <v>25</v>
      </c>
      <c r="D313">
        <v>6</v>
      </c>
      <c r="E313">
        <v>53</v>
      </c>
      <c r="F313">
        <f t="shared" si="142"/>
        <v>135</v>
      </c>
      <c r="G313" s="32">
        <v>188</v>
      </c>
      <c r="H313" s="8">
        <f t="shared" si="125"/>
        <v>2.2764618041732443</v>
      </c>
      <c r="I313" s="9">
        <f t="shared" si="119"/>
        <v>0.3925925925925926</v>
      </c>
      <c r="J313">
        <f t="shared" ref="J313:J316" si="146">G313</f>
        <v>188</v>
      </c>
      <c r="L313">
        <f t="shared" si="131"/>
        <v>2.27415784926368</v>
      </c>
      <c r="N313" s="9">
        <f t="shared" si="120"/>
        <v>3.1914893617021276</v>
      </c>
      <c r="O313" s="9">
        <f t="shared" si="121"/>
        <v>11.320754716981133</v>
      </c>
      <c r="P313" s="10">
        <f t="shared" si="122"/>
        <v>4.3044385935964302E-5</v>
      </c>
      <c r="Q313" s="10">
        <f t="shared" si="123"/>
        <v>1.3487240926602147E-3</v>
      </c>
      <c r="R313" s="9">
        <v>139391</v>
      </c>
      <c r="S313" s="8">
        <f t="shared" si="126"/>
        <v>5.144234733758271</v>
      </c>
      <c r="V313" s="9">
        <v>35.854166999999997</v>
      </c>
      <c r="W313" s="9">
        <f t="shared" si="124"/>
        <v>35.854166999999997</v>
      </c>
      <c r="X313">
        <v>2025</v>
      </c>
      <c r="Y313" s="15" t="s">
        <v>32</v>
      </c>
    </row>
    <row r="314" spans="1:26" x14ac:dyDescent="0.35">
      <c r="A314" s="7" t="s">
        <v>471</v>
      </c>
      <c r="B314" s="7" t="s">
        <v>34</v>
      </c>
      <c r="C314" t="s">
        <v>25</v>
      </c>
      <c r="D314">
        <v>3</v>
      </c>
      <c r="E314">
        <v>34</v>
      </c>
      <c r="F314">
        <f t="shared" si="142"/>
        <v>47</v>
      </c>
      <c r="G314" s="32">
        <v>81</v>
      </c>
      <c r="H314" s="8">
        <f t="shared" si="125"/>
        <v>1.9138138523837167</v>
      </c>
      <c r="I314" s="9">
        <f t="shared" si="119"/>
        <v>0.72340425531914898</v>
      </c>
      <c r="J314">
        <f t="shared" si="146"/>
        <v>81</v>
      </c>
      <c r="L314">
        <f t="shared" si="131"/>
        <v>1.9084850188786497</v>
      </c>
      <c r="N314" s="9">
        <f t="shared" si="120"/>
        <v>3.7037037037037033</v>
      </c>
      <c r="O314" s="9">
        <f t="shared" si="121"/>
        <v>8.8235294117647065</v>
      </c>
      <c r="P314" s="10">
        <f t="shared" si="122"/>
        <v>1.1649550758374105E-5</v>
      </c>
      <c r="Q314" s="10">
        <f t="shared" si="123"/>
        <v>3.145378704761008E-4</v>
      </c>
      <c r="R314" s="9">
        <v>257520.66</v>
      </c>
      <c r="S314" s="8">
        <f t="shared" si="126"/>
        <v>5.4108120767328183</v>
      </c>
      <c r="V314" s="9">
        <v>43.354999999999997</v>
      </c>
      <c r="W314" s="9">
        <f t="shared" si="124"/>
        <v>43.354999999999997</v>
      </c>
      <c r="X314">
        <v>2019</v>
      </c>
      <c r="Y314" s="17" t="s">
        <v>227</v>
      </c>
    </row>
    <row r="315" spans="1:26" x14ac:dyDescent="0.35">
      <c r="A315" s="7" t="s">
        <v>472</v>
      </c>
      <c r="B315" s="7" t="s">
        <v>31</v>
      </c>
      <c r="C315" t="s">
        <v>25</v>
      </c>
      <c r="D315">
        <v>3</v>
      </c>
      <c r="E315">
        <v>29</v>
      </c>
      <c r="F315">
        <f t="shared" si="142"/>
        <v>40</v>
      </c>
      <c r="G315" s="32">
        <v>69</v>
      </c>
      <c r="H315" s="8">
        <f t="shared" si="125"/>
        <v>1.8450980400142569</v>
      </c>
      <c r="I315" s="9">
        <f t="shared" si="119"/>
        <v>0.72499999999999998</v>
      </c>
      <c r="J315">
        <f t="shared" si="146"/>
        <v>69</v>
      </c>
      <c r="L315">
        <f t="shared" si="131"/>
        <v>1.8388490907372552</v>
      </c>
      <c r="N315" s="9">
        <f t="shared" si="120"/>
        <v>4.3478260869565215</v>
      </c>
      <c r="O315" s="9">
        <f t="shared" si="121"/>
        <v>10.344827586206897</v>
      </c>
      <c r="P315" s="10">
        <f t="shared" si="122"/>
        <v>1.6382252559726964E-5</v>
      </c>
      <c r="Q315" s="10">
        <f t="shared" si="123"/>
        <v>3.7679180887372014E-4</v>
      </c>
      <c r="R315" s="9">
        <v>183125</v>
      </c>
      <c r="S315" s="8">
        <f t="shared" si="126"/>
        <v>5.262747637698185</v>
      </c>
      <c r="V315" s="9">
        <v>46.814275000000002</v>
      </c>
      <c r="W315" s="9">
        <f t="shared" si="124"/>
        <v>46.814275000000002</v>
      </c>
      <c r="X315">
        <v>2025</v>
      </c>
      <c r="Y315" s="15" t="s">
        <v>32</v>
      </c>
    </row>
    <row r="316" spans="1:26" x14ac:dyDescent="0.35">
      <c r="A316" s="7" t="s">
        <v>473</v>
      </c>
      <c r="B316" s="7" t="s">
        <v>34</v>
      </c>
      <c r="C316" t="s">
        <v>25</v>
      </c>
      <c r="D316">
        <v>2</v>
      </c>
      <c r="E316">
        <v>23</v>
      </c>
      <c r="F316">
        <f t="shared" si="142"/>
        <v>40</v>
      </c>
      <c r="G316" s="32">
        <v>63</v>
      </c>
      <c r="H316" s="8">
        <f t="shared" si="125"/>
        <v>1.8061799739838871</v>
      </c>
      <c r="I316" s="9">
        <f t="shared" si="119"/>
        <v>0.57499999999999996</v>
      </c>
      <c r="J316">
        <f t="shared" si="146"/>
        <v>63</v>
      </c>
      <c r="L316">
        <f t="shared" si="131"/>
        <v>1.7993405494535817</v>
      </c>
      <c r="N316" s="9">
        <f t="shared" si="120"/>
        <v>3.1746031746031744</v>
      </c>
      <c r="O316" s="9">
        <f t="shared" si="121"/>
        <v>8.695652173913043</v>
      </c>
      <c r="P316" s="10">
        <f t="shared" si="122"/>
        <v>7.8628715206793522E-5</v>
      </c>
      <c r="Q316" s="10">
        <f t="shared" si="123"/>
        <v>2.4768045290139958E-3</v>
      </c>
      <c r="R316" s="9">
        <v>25436</v>
      </c>
      <c r="S316" s="8">
        <f t="shared" si="126"/>
        <v>4.4054488163115755</v>
      </c>
      <c r="V316" s="9">
        <v>42</v>
      </c>
      <c r="W316" s="9">
        <f t="shared" si="124"/>
        <v>42</v>
      </c>
      <c r="X316">
        <v>2022</v>
      </c>
      <c r="Y316" s="12" t="s">
        <v>36</v>
      </c>
    </row>
    <row r="317" spans="1:26" x14ac:dyDescent="0.35">
      <c r="A317" s="7" t="s">
        <v>474</v>
      </c>
      <c r="B317" s="7" t="s">
        <v>74</v>
      </c>
      <c r="C317" t="s">
        <v>35</v>
      </c>
      <c r="D317">
        <v>2</v>
      </c>
      <c r="E317">
        <v>3</v>
      </c>
      <c r="F317">
        <f t="shared" si="142"/>
        <v>6</v>
      </c>
      <c r="G317" s="33">
        <v>9</v>
      </c>
      <c r="H317" s="8">
        <f t="shared" si="125"/>
        <v>1</v>
      </c>
      <c r="I317" s="9">
        <f t="shared" si="119"/>
        <v>0.5</v>
      </c>
      <c r="J317" s="16"/>
      <c r="K317">
        <f>G317</f>
        <v>9</v>
      </c>
      <c r="M317">
        <f t="shared" si="128"/>
        <v>0.95424250943932487</v>
      </c>
      <c r="N317" s="9">
        <f t="shared" si="120"/>
        <v>22.222222222222221</v>
      </c>
      <c r="O317" s="9">
        <f t="shared" si="121"/>
        <v>66.666666666666657</v>
      </c>
      <c r="P317" s="10">
        <f t="shared" si="122"/>
        <v>4.3103448275862068E-3</v>
      </c>
      <c r="Q317" s="10">
        <f t="shared" si="123"/>
        <v>1.9396551724137932E-2</v>
      </c>
      <c r="R317" s="9">
        <v>464</v>
      </c>
      <c r="S317" s="8">
        <f t="shared" si="126"/>
        <v>2.6665179805548807</v>
      </c>
      <c r="T317" s="11">
        <v>965</v>
      </c>
      <c r="U317" s="11">
        <v>2000</v>
      </c>
      <c r="V317" s="9">
        <v>15.19</v>
      </c>
      <c r="W317" s="9">
        <f t="shared" si="124"/>
        <v>15.19</v>
      </c>
      <c r="X317">
        <v>2022</v>
      </c>
      <c r="Y317" s="12" t="s">
        <v>36</v>
      </c>
    </row>
    <row r="318" spans="1:26" x14ac:dyDescent="0.35">
      <c r="A318" s="7" t="s">
        <v>475</v>
      </c>
      <c r="B318" s="7" t="s">
        <v>74</v>
      </c>
      <c r="C318" t="s">
        <v>25</v>
      </c>
      <c r="D318">
        <v>3</v>
      </c>
      <c r="E318">
        <v>43</v>
      </c>
      <c r="F318">
        <f t="shared" si="142"/>
        <v>71</v>
      </c>
      <c r="G318" s="32">
        <v>114</v>
      </c>
      <c r="H318" s="8">
        <f t="shared" si="125"/>
        <v>2.0606978403536118</v>
      </c>
      <c r="I318" s="9">
        <f t="shared" si="119"/>
        <v>0.60563380281690138</v>
      </c>
      <c r="J318">
        <f t="shared" ref="J318:J325" si="147">G318</f>
        <v>114</v>
      </c>
      <c r="L318">
        <f t="shared" si="131"/>
        <v>2.0569048513364727</v>
      </c>
      <c r="N318" s="9">
        <f t="shared" si="120"/>
        <v>2.6315789473684208</v>
      </c>
      <c r="O318" s="9">
        <f t="shared" si="121"/>
        <v>6.9767441860465116</v>
      </c>
      <c r="P318" s="10">
        <f t="shared" si="122"/>
        <v>2.2258643958892735E-6</v>
      </c>
      <c r="Q318" s="10">
        <f t="shared" si="123"/>
        <v>8.4582847043792404E-5</v>
      </c>
      <c r="R318" s="9">
        <v>1347791</v>
      </c>
      <c r="S318" s="8">
        <f t="shared" si="126"/>
        <v>6.1296225520034922</v>
      </c>
      <c r="V318" s="9">
        <v>-12.438056</v>
      </c>
      <c r="W318" s="9">
        <f t="shared" si="124"/>
        <v>12.438056</v>
      </c>
      <c r="X318">
        <v>2025</v>
      </c>
      <c r="Y318" s="12" t="s">
        <v>75</v>
      </c>
    </row>
    <row r="319" spans="1:26" x14ac:dyDescent="0.35">
      <c r="A319" s="7" t="s">
        <v>476</v>
      </c>
      <c r="B319" s="7" t="s">
        <v>31</v>
      </c>
      <c r="C319" t="s">
        <v>25</v>
      </c>
      <c r="D319">
        <v>0</v>
      </c>
      <c r="E319">
        <v>9</v>
      </c>
      <c r="F319">
        <f t="shared" si="142"/>
        <v>27</v>
      </c>
      <c r="G319" s="32">
        <v>36</v>
      </c>
      <c r="H319" s="8">
        <f t="shared" si="125"/>
        <v>1.568201724066995</v>
      </c>
      <c r="I319" s="9">
        <f t="shared" si="119"/>
        <v>0.33333333333333331</v>
      </c>
      <c r="J319">
        <f t="shared" si="147"/>
        <v>36</v>
      </c>
      <c r="L319">
        <f t="shared" si="131"/>
        <v>1.5563025007672873</v>
      </c>
      <c r="N319" s="9">
        <f t="shared" si="120"/>
        <v>0</v>
      </c>
      <c r="O319" s="9">
        <f t="shared" si="121"/>
        <v>0</v>
      </c>
      <c r="P319" s="10">
        <f t="shared" si="122"/>
        <v>0</v>
      </c>
      <c r="Q319" s="10">
        <f t="shared" si="123"/>
        <v>2.6743807694193474E-5</v>
      </c>
      <c r="R319" s="9">
        <v>1346106</v>
      </c>
      <c r="S319" s="8">
        <f t="shared" si="126"/>
        <v>6.1290792600384023</v>
      </c>
      <c r="V319" s="9">
        <v>62.453611000000002</v>
      </c>
      <c r="W319" s="9">
        <f t="shared" si="124"/>
        <v>62.453611000000002</v>
      </c>
      <c r="X319">
        <v>2025</v>
      </c>
      <c r="Y319" s="15" t="s">
        <v>32</v>
      </c>
    </row>
    <row r="320" spans="1:26" x14ac:dyDescent="0.35">
      <c r="A320" s="7" t="s">
        <v>477</v>
      </c>
      <c r="B320" s="7" t="s">
        <v>34</v>
      </c>
      <c r="C320" t="s">
        <v>25</v>
      </c>
      <c r="D320">
        <v>2</v>
      </c>
      <c r="E320">
        <v>16</v>
      </c>
      <c r="F320">
        <f t="shared" si="142"/>
        <v>35</v>
      </c>
      <c r="G320" s="32">
        <v>51</v>
      </c>
      <c r="H320" s="8">
        <f t="shared" si="125"/>
        <v>1.7160033436347992</v>
      </c>
      <c r="I320" s="9">
        <f t="shared" si="119"/>
        <v>0.45714285714285713</v>
      </c>
      <c r="J320">
        <f t="shared" si="147"/>
        <v>51</v>
      </c>
      <c r="L320">
        <f t="shared" si="131"/>
        <v>1.7075701760979363</v>
      </c>
      <c r="N320" s="9">
        <f t="shared" si="120"/>
        <v>3.9215686274509802</v>
      </c>
      <c r="O320" s="9">
        <f t="shared" si="121"/>
        <v>12.5</v>
      </c>
      <c r="P320" s="10">
        <f t="shared" si="122"/>
        <v>5.192013644611858E-6</v>
      </c>
      <c r="Q320" s="10">
        <f t="shared" si="123"/>
        <v>1.3239634793760238E-4</v>
      </c>
      <c r="R320" s="9">
        <v>385207</v>
      </c>
      <c r="S320" s="8">
        <f t="shared" si="126"/>
        <v>5.5856941705442704</v>
      </c>
      <c r="V320" s="9">
        <v>59.933332999999998</v>
      </c>
      <c r="W320" s="9">
        <f t="shared" si="124"/>
        <v>59.933332999999998</v>
      </c>
      <c r="X320">
        <v>2022</v>
      </c>
      <c r="Y320" s="12" t="s">
        <v>36</v>
      </c>
    </row>
    <row r="321" spans="1:25" x14ac:dyDescent="0.35">
      <c r="A321" s="7" t="s">
        <v>478</v>
      </c>
      <c r="B321" s="7" t="s">
        <v>31</v>
      </c>
      <c r="C321" t="s">
        <v>25</v>
      </c>
      <c r="D321">
        <v>3</v>
      </c>
      <c r="E321">
        <v>34</v>
      </c>
      <c r="F321">
        <f t="shared" si="142"/>
        <v>88</v>
      </c>
      <c r="G321" s="32">
        <v>122</v>
      </c>
      <c r="H321" s="8">
        <f t="shared" si="125"/>
        <v>2.0899051114393981</v>
      </c>
      <c r="I321" s="9">
        <f t="shared" si="119"/>
        <v>0.38636363636363635</v>
      </c>
      <c r="J321">
        <f t="shared" si="147"/>
        <v>122</v>
      </c>
      <c r="L321">
        <f t="shared" si="131"/>
        <v>2.0863598306747484</v>
      </c>
      <c r="N321" s="9">
        <f t="shared" si="120"/>
        <v>2.459016393442623</v>
      </c>
      <c r="O321" s="9">
        <f t="shared" si="121"/>
        <v>8.8235294117647065</v>
      </c>
      <c r="P321" s="10">
        <f t="shared" si="122"/>
        <v>5.4265248534838288E-5</v>
      </c>
      <c r="Q321" s="10">
        <f t="shared" si="123"/>
        <v>2.2067867737500906E-3</v>
      </c>
      <c r="R321" s="9">
        <v>55284</v>
      </c>
      <c r="S321" s="8">
        <f t="shared" si="126"/>
        <v>4.7425994583003046</v>
      </c>
      <c r="V321" s="9">
        <v>44.647500000000001</v>
      </c>
      <c r="W321" s="9">
        <f t="shared" si="124"/>
        <v>44.647500000000001</v>
      </c>
      <c r="X321">
        <v>2025</v>
      </c>
      <c r="Y321" s="15" t="s">
        <v>32</v>
      </c>
    </row>
    <row r="322" spans="1:25" x14ac:dyDescent="0.35">
      <c r="A322" s="7" t="s">
        <v>479</v>
      </c>
      <c r="B322" s="7" t="s">
        <v>31</v>
      </c>
      <c r="C322" t="s">
        <v>25</v>
      </c>
      <c r="D322">
        <v>0</v>
      </c>
      <c r="E322">
        <v>0</v>
      </c>
      <c r="F322">
        <f t="shared" si="142"/>
        <v>2</v>
      </c>
      <c r="G322" s="33">
        <f>E322+2</f>
        <v>2</v>
      </c>
      <c r="H322" s="8">
        <f t="shared" si="125"/>
        <v>0.47712125471966244</v>
      </c>
      <c r="I322" s="9">
        <f t="shared" ref="I322:I385" si="148">E322/F322</f>
        <v>0</v>
      </c>
      <c r="J322">
        <f t="shared" si="147"/>
        <v>2</v>
      </c>
      <c r="K322" s="16"/>
      <c r="L322">
        <f t="shared" si="131"/>
        <v>0.3010299956639812</v>
      </c>
      <c r="N322" s="9">
        <f t="shared" ref="N322:N385" si="149">(D322/G322)*100</f>
        <v>0</v>
      </c>
      <c r="O322" s="9" t="e">
        <f t="shared" ref="O322:O385" si="150">(D322/E322)*100</f>
        <v>#DIV/0!</v>
      </c>
      <c r="P322" s="10">
        <f t="shared" ref="P322:P385" si="151">(D322/R322)</f>
        <v>0</v>
      </c>
      <c r="Q322" s="10">
        <f t="shared" ref="Q322:Q385" si="152">(G322/R322)</f>
        <v>1.0887357763475419E-6</v>
      </c>
      <c r="R322" s="9">
        <v>1836993</v>
      </c>
      <c r="S322" s="8">
        <f t="shared" si="126"/>
        <v>6.2641075013971719</v>
      </c>
      <c r="V322" s="9">
        <v>63.749443999999997</v>
      </c>
      <c r="W322" s="9">
        <f t="shared" ref="W322:W385" si="153">ABS(V322)</f>
        <v>63.749443999999997</v>
      </c>
      <c r="X322">
        <v>2025</v>
      </c>
      <c r="Y322" s="15" t="s">
        <v>480</v>
      </c>
    </row>
    <row r="323" spans="1:25" x14ac:dyDescent="0.35">
      <c r="A323" s="7" t="s">
        <v>481</v>
      </c>
      <c r="B323" s="7" t="s">
        <v>31</v>
      </c>
      <c r="C323" t="s">
        <v>25</v>
      </c>
      <c r="D323">
        <v>5</v>
      </c>
      <c r="E323">
        <v>51</v>
      </c>
      <c r="F323">
        <f t="shared" si="142"/>
        <v>117</v>
      </c>
      <c r="G323" s="32">
        <v>168</v>
      </c>
      <c r="H323" s="8">
        <f t="shared" ref="H323:H386" si="154">LOG((G323+1))</f>
        <v>2.2278867046136734</v>
      </c>
      <c r="I323" s="9">
        <f t="shared" si="148"/>
        <v>0.4358974358974359</v>
      </c>
      <c r="J323">
        <f t="shared" si="147"/>
        <v>168</v>
      </c>
      <c r="L323">
        <f t="shared" si="131"/>
        <v>2.2253092817258628</v>
      </c>
      <c r="N323" s="9">
        <f t="shared" si="149"/>
        <v>2.9761904761904758</v>
      </c>
      <c r="O323" s="9">
        <f t="shared" si="150"/>
        <v>9.8039215686274517</v>
      </c>
      <c r="P323" s="10">
        <f t="shared" si="151"/>
        <v>4.3067805953693492E-5</v>
      </c>
      <c r="Q323" s="10">
        <f t="shared" si="152"/>
        <v>1.4470782800441015E-3</v>
      </c>
      <c r="R323" s="9">
        <v>116096</v>
      </c>
      <c r="S323" s="8">
        <f t="shared" ref="S323:S386" si="155">LOG(R323)</f>
        <v>5.0648172567079639</v>
      </c>
      <c r="V323" s="9">
        <v>39.962221999999997</v>
      </c>
      <c r="W323" s="9">
        <f t="shared" si="153"/>
        <v>39.962221999999997</v>
      </c>
      <c r="X323">
        <v>2025</v>
      </c>
      <c r="Y323" s="15" t="s">
        <v>32</v>
      </c>
    </row>
    <row r="324" spans="1:25" x14ac:dyDescent="0.35">
      <c r="A324" s="7" t="s">
        <v>482</v>
      </c>
      <c r="B324" s="7" t="s">
        <v>31</v>
      </c>
      <c r="C324" t="s">
        <v>25</v>
      </c>
      <c r="D324">
        <v>10</v>
      </c>
      <c r="E324">
        <v>58</v>
      </c>
      <c r="F324">
        <f t="shared" si="142"/>
        <v>118</v>
      </c>
      <c r="G324" s="32">
        <v>176</v>
      </c>
      <c r="H324" s="8">
        <f t="shared" si="154"/>
        <v>2.2479732663618068</v>
      </c>
      <c r="I324" s="9">
        <f t="shared" si="148"/>
        <v>0.49152542372881358</v>
      </c>
      <c r="J324">
        <f t="shared" si="147"/>
        <v>176</v>
      </c>
      <c r="L324">
        <f t="shared" si="131"/>
        <v>2.2455126678141499</v>
      </c>
      <c r="N324" s="9">
        <f t="shared" si="149"/>
        <v>5.6818181818181817</v>
      </c>
      <c r="O324" s="9">
        <f t="shared" si="150"/>
        <v>17.241379310344829</v>
      </c>
      <c r="P324" s="10">
        <f t="shared" si="151"/>
        <v>5.539583090976573E-5</v>
      </c>
      <c r="Q324" s="10">
        <f t="shared" si="152"/>
        <v>9.7496662401187685E-4</v>
      </c>
      <c r="R324" s="9">
        <v>180519</v>
      </c>
      <c r="S324" s="8">
        <f t="shared" si="155"/>
        <v>5.2565229190444036</v>
      </c>
      <c r="V324" s="9">
        <v>35.468611000000003</v>
      </c>
      <c r="W324" s="9">
        <f t="shared" si="153"/>
        <v>35.468611000000003</v>
      </c>
      <c r="X324">
        <v>2025</v>
      </c>
      <c r="Y324" s="15" t="s">
        <v>32</v>
      </c>
    </row>
    <row r="325" spans="1:25" x14ac:dyDescent="0.35">
      <c r="A325" s="7" t="s">
        <v>483</v>
      </c>
      <c r="B325" s="7" t="s">
        <v>71</v>
      </c>
      <c r="C325" t="s">
        <v>25</v>
      </c>
      <c r="D325">
        <v>4</v>
      </c>
      <c r="E325">
        <v>12</v>
      </c>
      <c r="F325">
        <f t="shared" si="142"/>
        <v>33</v>
      </c>
      <c r="G325" s="32">
        <v>45</v>
      </c>
      <c r="H325" s="8">
        <f t="shared" si="154"/>
        <v>1.6627578316815741</v>
      </c>
      <c r="I325" s="9">
        <f t="shared" si="148"/>
        <v>0.36363636363636365</v>
      </c>
      <c r="J325">
        <f t="shared" si="147"/>
        <v>45</v>
      </c>
      <c r="L325">
        <f t="shared" si="131"/>
        <v>1.6532125137753437</v>
      </c>
      <c r="N325" s="9">
        <f t="shared" si="149"/>
        <v>8.8888888888888893</v>
      </c>
      <c r="O325" s="9">
        <f t="shared" si="150"/>
        <v>33.333333333333329</v>
      </c>
      <c r="P325" s="10">
        <f t="shared" si="151"/>
        <v>1.2924071082390954E-5</v>
      </c>
      <c r="Q325" s="10">
        <f t="shared" si="152"/>
        <v>1.4539579967689823E-4</v>
      </c>
      <c r="R325" s="9">
        <v>309500</v>
      </c>
      <c r="S325" s="8">
        <f t="shared" si="155"/>
        <v>5.4906606533561364</v>
      </c>
      <c r="V325" s="9">
        <v>23.588889000000002</v>
      </c>
      <c r="W325" s="9">
        <f t="shared" si="153"/>
        <v>23.588889000000002</v>
      </c>
      <c r="X325">
        <v>2021</v>
      </c>
      <c r="Y325" s="14" t="s">
        <v>29</v>
      </c>
    </row>
    <row r="326" spans="1:25" x14ac:dyDescent="0.35">
      <c r="A326" s="7" t="s">
        <v>484</v>
      </c>
      <c r="B326" s="7" t="s">
        <v>34</v>
      </c>
      <c r="C326" t="s">
        <v>35</v>
      </c>
      <c r="D326">
        <v>0</v>
      </c>
      <c r="E326">
        <v>0</v>
      </c>
      <c r="F326">
        <f t="shared" si="142"/>
        <v>2</v>
      </c>
      <c r="G326" s="32">
        <v>2</v>
      </c>
      <c r="H326" s="8">
        <f t="shared" si="154"/>
        <v>0.47712125471966244</v>
      </c>
      <c r="I326" s="9">
        <f t="shared" si="148"/>
        <v>0</v>
      </c>
      <c r="K326">
        <f>G326</f>
        <v>2</v>
      </c>
      <c r="M326">
        <f t="shared" ref="M326:M389" si="156">LOG(K326)</f>
        <v>0.3010299956639812</v>
      </c>
      <c r="N326" s="9">
        <f t="shared" si="149"/>
        <v>0</v>
      </c>
      <c r="O326" s="9" t="e">
        <f t="shared" si="150"/>
        <v>#DIV/0!</v>
      </c>
      <c r="P326" s="10">
        <f t="shared" si="151"/>
        <v>0</v>
      </c>
      <c r="Q326" s="10">
        <f t="shared" si="152"/>
        <v>0.44863167339614174</v>
      </c>
      <c r="R326" s="9">
        <v>4.4580000000000002</v>
      </c>
      <c r="S326" s="8">
        <f t="shared" si="155"/>
        <v>0.64914006414421899</v>
      </c>
      <c r="T326" s="11">
        <v>128</v>
      </c>
      <c r="U326" s="11">
        <v>3.7</v>
      </c>
      <c r="V326" s="9">
        <v>42.366669999999999</v>
      </c>
      <c r="W326" s="9">
        <f t="shared" si="153"/>
        <v>42.366669999999999</v>
      </c>
      <c r="X326">
        <v>2025</v>
      </c>
      <c r="Y326" s="14" t="s">
        <v>170</v>
      </c>
    </row>
    <row r="327" spans="1:25" x14ac:dyDescent="0.35">
      <c r="A327" s="7" t="s">
        <v>485</v>
      </c>
      <c r="B327" s="7" t="s">
        <v>31</v>
      </c>
      <c r="C327" t="s">
        <v>25</v>
      </c>
      <c r="D327">
        <v>4</v>
      </c>
      <c r="E327">
        <v>50</v>
      </c>
      <c r="F327">
        <f t="shared" si="142"/>
        <v>127</v>
      </c>
      <c r="G327" s="32">
        <v>177</v>
      </c>
      <c r="H327" s="8">
        <f t="shared" si="154"/>
        <v>2.2504200023088941</v>
      </c>
      <c r="I327" s="9">
        <f t="shared" si="148"/>
        <v>0.39370078740157483</v>
      </c>
      <c r="J327">
        <f t="shared" ref="J327:J328" si="157">G327</f>
        <v>177</v>
      </c>
      <c r="L327">
        <f t="shared" si="131"/>
        <v>2.2479732663618068</v>
      </c>
      <c r="N327" s="9">
        <f t="shared" si="149"/>
        <v>2.2598870056497176</v>
      </c>
      <c r="O327" s="9">
        <f t="shared" si="150"/>
        <v>8</v>
      </c>
      <c r="P327" s="10">
        <f t="shared" si="151"/>
        <v>3.7161079343549535E-6</v>
      </c>
      <c r="Q327" s="10">
        <f t="shared" si="152"/>
        <v>1.6443777609520668E-4</v>
      </c>
      <c r="R327" s="9">
        <v>1076395</v>
      </c>
      <c r="S327" s="8">
        <f t="shared" si="155"/>
        <v>6.0319716717399396</v>
      </c>
      <c r="V327" s="9">
        <v>43.670278000000003</v>
      </c>
      <c r="W327" s="9">
        <f t="shared" si="153"/>
        <v>43.670278000000003</v>
      </c>
      <c r="X327">
        <v>2025</v>
      </c>
      <c r="Y327" s="15" t="s">
        <v>32</v>
      </c>
    </row>
    <row r="328" spans="1:25" x14ac:dyDescent="0.35">
      <c r="A328" s="7" t="s">
        <v>486</v>
      </c>
      <c r="B328" s="7" t="s">
        <v>31</v>
      </c>
      <c r="C328" t="s">
        <v>25</v>
      </c>
      <c r="D328">
        <v>5</v>
      </c>
      <c r="E328">
        <v>29</v>
      </c>
      <c r="F328">
        <f t="shared" si="142"/>
        <v>64</v>
      </c>
      <c r="G328" s="32">
        <v>93</v>
      </c>
      <c r="H328" s="8">
        <f t="shared" si="154"/>
        <v>1.9731278535996986</v>
      </c>
      <c r="I328" s="9">
        <f t="shared" si="148"/>
        <v>0.453125</v>
      </c>
      <c r="J328">
        <f t="shared" si="157"/>
        <v>93</v>
      </c>
      <c r="L328">
        <f t="shared" si="131"/>
        <v>1.968482948553935</v>
      </c>
      <c r="N328" s="9">
        <f t="shared" si="149"/>
        <v>5.376344086021505</v>
      </c>
      <c r="O328" s="9">
        <f t="shared" si="150"/>
        <v>17.241379310344829</v>
      </c>
      <c r="P328" s="10">
        <f t="shared" si="151"/>
        <v>1.9622771834258219E-5</v>
      </c>
      <c r="Q328" s="10">
        <f t="shared" si="152"/>
        <v>3.6498355611720289E-4</v>
      </c>
      <c r="R328" s="9">
        <v>254806</v>
      </c>
      <c r="S328" s="8">
        <f t="shared" si="155"/>
        <v>5.4062096502575505</v>
      </c>
      <c r="V328" s="9">
        <v>44.923056000000003</v>
      </c>
      <c r="W328" s="9">
        <f t="shared" si="153"/>
        <v>44.923056000000003</v>
      </c>
      <c r="X328">
        <v>2025</v>
      </c>
      <c r="Y328" s="15" t="s">
        <v>32</v>
      </c>
    </row>
    <row r="329" spans="1:25" x14ac:dyDescent="0.35">
      <c r="A329" s="7" t="s">
        <v>487</v>
      </c>
      <c r="B329" s="7" t="s">
        <v>55</v>
      </c>
      <c r="C329" t="s">
        <v>35</v>
      </c>
      <c r="D329">
        <v>0</v>
      </c>
      <c r="E329">
        <v>1</v>
      </c>
      <c r="F329">
        <f t="shared" si="142"/>
        <v>3</v>
      </c>
      <c r="G329" s="33">
        <v>4</v>
      </c>
      <c r="H329" s="8">
        <f t="shared" si="154"/>
        <v>0.69897000433601886</v>
      </c>
      <c r="I329" s="9">
        <f t="shared" si="148"/>
        <v>0.33333333333333331</v>
      </c>
      <c r="J329" s="16"/>
      <c r="K329">
        <f t="shared" ref="K329:K331" si="158">G329</f>
        <v>4</v>
      </c>
      <c r="M329">
        <f t="shared" si="156"/>
        <v>0.6020599913279624</v>
      </c>
      <c r="N329" s="9">
        <f t="shared" si="149"/>
        <v>0</v>
      </c>
      <c r="O329" s="9">
        <f t="shared" si="150"/>
        <v>0</v>
      </c>
      <c r="P329" s="10">
        <f t="shared" si="151"/>
        <v>0</v>
      </c>
      <c r="Q329" s="10">
        <f t="shared" si="152"/>
        <v>0.28776978417266186</v>
      </c>
      <c r="R329" s="9">
        <v>13.9</v>
      </c>
      <c r="S329" s="8">
        <f t="shared" si="155"/>
        <v>1.1430148002540952</v>
      </c>
      <c r="T329" s="11">
        <v>43</v>
      </c>
      <c r="U329" s="11">
        <v>20</v>
      </c>
      <c r="V329" s="9">
        <v>12.23</v>
      </c>
      <c r="W329" s="9">
        <f t="shared" si="153"/>
        <v>12.23</v>
      </c>
      <c r="X329">
        <v>2015</v>
      </c>
      <c r="Y329" s="17" t="s">
        <v>285</v>
      </c>
    </row>
    <row r="330" spans="1:25" x14ac:dyDescent="0.35">
      <c r="A330" s="7" t="s">
        <v>488</v>
      </c>
      <c r="B330" s="7" t="s">
        <v>333</v>
      </c>
      <c r="C330" t="s">
        <v>35</v>
      </c>
      <c r="D330">
        <v>0</v>
      </c>
      <c r="E330">
        <v>6</v>
      </c>
      <c r="F330">
        <f t="shared" si="142"/>
        <v>0</v>
      </c>
      <c r="G330" s="33">
        <v>6</v>
      </c>
      <c r="H330" s="8">
        <f t="shared" si="154"/>
        <v>0.84509804001425681</v>
      </c>
      <c r="I330" s="9" t="e">
        <f t="shared" si="148"/>
        <v>#DIV/0!</v>
      </c>
      <c r="J330" s="16"/>
      <c r="K330">
        <f t="shared" si="158"/>
        <v>6</v>
      </c>
      <c r="M330">
        <f t="shared" si="156"/>
        <v>0.77815125038364363</v>
      </c>
      <c r="N330" s="9">
        <f t="shared" si="149"/>
        <v>0</v>
      </c>
      <c r="O330" s="9">
        <f t="shared" si="150"/>
        <v>0</v>
      </c>
      <c r="P330" s="10">
        <f t="shared" si="151"/>
        <v>0</v>
      </c>
      <c r="Q330" s="10">
        <f t="shared" si="152"/>
        <v>5.6390977443609019E-2</v>
      </c>
      <c r="R330" s="9">
        <v>106.4</v>
      </c>
      <c r="S330" s="8">
        <f t="shared" si="155"/>
        <v>2.0269416279590295</v>
      </c>
      <c r="T330" s="11">
        <v>626</v>
      </c>
      <c r="U330" s="11">
        <v>15</v>
      </c>
      <c r="V330" s="9">
        <v>-17.688056</v>
      </c>
      <c r="W330" s="9">
        <f t="shared" si="153"/>
        <v>17.688056</v>
      </c>
      <c r="X330">
        <v>2024</v>
      </c>
      <c r="Y330" s="17" t="s">
        <v>489</v>
      </c>
    </row>
    <row r="331" spans="1:25" x14ac:dyDescent="0.35">
      <c r="A331" s="7" t="s">
        <v>490</v>
      </c>
      <c r="B331" s="7" t="s">
        <v>167</v>
      </c>
      <c r="C331" t="s">
        <v>35</v>
      </c>
      <c r="D331">
        <v>1</v>
      </c>
      <c r="E331">
        <v>1</v>
      </c>
      <c r="F331">
        <f t="shared" si="142"/>
        <v>6</v>
      </c>
      <c r="G331" s="33">
        <v>7</v>
      </c>
      <c r="H331" s="8">
        <f t="shared" si="154"/>
        <v>0.90308998699194354</v>
      </c>
      <c r="I331" s="9">
        <f t="shared" si="148"/>
        <v>0.16666666666666666</v>
      </c>
      <c r="J331" s="16"/>
      <c r="K331">
        <f t="shared" si="158"/>
        <v>7</v>
      </c>
      <c r="M331">
        <f t="shared" si="156"/>
        <v>0.84509804001425681</v>
      </c>
      <c r="N331" s="9">
        <f t="shared" si="149"/>
        <v>14.285714285714285</v>
      </c>
      <c r="O331" s="9">
        <f t="shared" si="150"/>
        <v>100</v>
      </c>
      <c r="P331" s="10">
        <f t="shared" si="151"/>
        <v>1.1542012927054481E-2</v>
      </c>
      <c r="Q331" s="10">
        <f t="shared" si="152"/>
        <v>8.0794090489381368E-2</v>
      </c>
      <c r="R331" s="9">
        <f>70+13.6+1.24+1.8</f>
        <v>86.639999999999986</v>
      </c>
      <c r="S331" s="8">
        <f t="shared" si="155"/>
        <v>1.9377184436172639</v>
      </c>
      <c r="T331" s="11">
        <v>4</v>
      </c>
      <c r="U331" s="11">
        <v>1850</v>
      </c>
      <c r="V331" s="9">
        <v>7.0590000000000002</v>
      </c>
      <c r="W331" s="9">
        <f t="shared" si="153"/>
        <v>7.0590000000000002</v>
      </c>
      <c r="X331">
        <v>2004</v>
      </c>
      <c r="Y331" s="14" t="s">
        <v>491</v>
      </c>
    </row>
    <row r="332" spans="1:25" x14ac:dyDescent="0.35">
      <c r="A332" s="7" t="s">
        <v>492</v>
      </c>
      <c r="B332" s="7" t="s">
        <v>90</v>
      </c>
      <c r="C332" t="s">
        <v>25</v>
      </c>
      <c r="D332">
        <v>8</v>
      </c>
      <c r="E332">
        <v>55</v>
      </c>
      <c r="F332">
        <f t="shared" si="142"/>
        <v>80</v>
      </c>
      <c r="G332" s="32">
        <v>135</v>
      </c>
      <c r="H332" s="8">
        <f t="shared" si="154"/>
        <v>2.1335389083702174</v>
      </c>
      <c r="I332" s="9">
        <f t="shared" si="148"/>
        <v>0.6875</v>
      </c>
      <c r="J332">
        <f>G332</f>
        <v>135</v>
      </c>
      <c r="L332">
        <f t="shared" ref="L332:L381" si="159">LOG(J332)</f>
        <v>2.1303337684950061</v>
      </c>
      <c r="N332" s="9">
        <f t="shared" si="149"/>
        <v>5.9259259259259265</v>
      </c>
      <c r="O332" s="9">
        <f t="shared" si="150"/>
        <v>14.545454545454545</v>
      </c>
      <c r="P332" s="10">
        <f t="shared" si="151"/>
        <v>9.0711895617821716E-6</v>
      </c>
      <c r="Q332" s="10">
        <f t="shared" si="152"/>
        <v>1.5307632385507414E-4</v>
      </c>
      <c r="R332" s="9">
        <v>881913</v>
      </c>
      <c r="S332" s="8">
        <f t="shared" si="155"/>
        <v>5.94542574444755</v>
      </c>
      <c r="V332" s="9">
        <v>33.691667000000002</v>
      </c>
      <c r="W332" s="9">
        <f t="shared" si="153"/>
        <v>33.691667000000002</v>
      </c>
      <c r="X332">
        <v>2022</v>
      </c>
      <c r="Y332" s="12" t="s">
        <v>36</v>
      </c>
    </row>
    <row r="333" spans="1:25" x14ac:dyDescent="0.35">
      <c r="A333" s="7" t="s">
        <v>493</v>
      </c>
      <c r="B333" s="7" t="s">
        <v>74</v>
      </c>
      <c r="C333" t="s">
        <v>35</v>
      </c>
      <c r="D333">
        <v>0</v>
      </c>
      <c r="E333">
        <v>4</v>
      </c>
      <c r="F333">
        <f t="shared" si="142"/>
        <v>14</v>
      </c>
      <c r="G333" s="33">
        <v>18</v>
      </c>
      <c r="H333" s="8">
        <f t="shared" si="154"/>
        <v>1.2787536009528289</v>
      </c>
      <c r="I333" s="9">
        <f t="shared" si="148"/>
        <v>0.2857142857142857</v>
      </c>
      <c r="J333" s="16"/>
      <c r="K333">
        <f t="shared" ref="K333:K334" si="160">G333</f>
        <v>18</v>
      </c>
      <c r="M333">
        <f t="shared" si="156"/>
        <v>1.255272505103306</v>
      </c>
      <c r="N333" s="9">
        <f t="shared" si="149"/>
        <v>0</v>
      </c>
      <c r="O333" s="9">
        <f t="shared" si="150"/>
        <v>0</v>
      </c>
      <c r="P333" s="10">
        <f t="shared" si="151"/>
        <v>0</v>
      </c>
      <c r="Q333" s="10">
        <f t="shared" si="152"/>
        <v>3.9215686274509803E-2</v>
      </c>
      <c r="R333" s="9">
        <v>459</v>
      </c>
      <c r="S333" s="8">
        <f t="shared" si="155"/>
        <v>2.661812685537261</v>
      </c>
      <c r="T333" s="11">
        <v>242</v>
      </c>
      <c r="U333" s="11">
        <v>884</v>
      </c>
      <c r="V333" s="9">
        <v>7.5</v>
      </c>
      <c r="W333" s="9">
        <f t="shared" si="153"/>
        <v>7.5</v>
      </c>
      <c r="X333">
        <v>2022</v>
      </c>
      <c r="Y333" s="12" t="s">
        <v>36</v>
      </c>
    </row>
    <row r="334" spans="1:25" x14ac:dyDescent="0.35">
      <c r="A334" s="7" t="s">
        <v>494</v>
      </c>
      <c r="B334" s="7" t="s">
        <v>39</v>
      </c>
      <c r="C334" t="s">
        <v>35</v>
      </c>
      <c r="D334">
        <v>1</v>
      </c>
      <c r="E334">
        <v>31</v>
      </c>
      <c r="F334">
        <f t="shared" si="142"/>
        <v>54</v>
      </c>
      <c r="G334" s="33">
        <v>85</v>
      </c>
      <c r="H334" s="8">
        <f t="shared" si="154"/>
        <v>1.9344984512435677</v>
      </c>
      <c r="I334" s="9">
        <f t="shared" si="148"/>
        <v>0.57407407407407407</v>
      </c>
      <c r="J334" s="16"/>
      <c r="K334">
        <f t="shared" si="160"/>
        <v>85</v>
      </c>
      <c r="M334">
        <f t="shared" si="156"/>
        <v>1.9294189257142926</v>
      </c>
      <c r="N334" s="9">
        <f t="shared" si="149"/>
        <v>1.1764705882352942</v>
      </c>
      <c r="O334" s="9">
        <f t="shared" si="150"/>
        <v>3.225806451612903</v>
      </c>
      <c r="P334" s="10">
        <f t="shared" si="151"/>
        <v>8.2043877065454606E-5</v>
      </c>
      <c r="Q334" s="10">
        <f t="shared" si="152"/>
        <v>6.9737295505636412E-3</v>
      </c>
      <c r="R334" s="9">
        <v>12188.6</v>
      </c>
      <c r="S334" s="8">
        <f t="shared" si="155"/>
        <v>4.0859538247987013</v>
      </c>
      <c r="T334" s="11">
        <v>2086</v>
      </c>
      <c r="U334" s="11">
        <v>151.72999999999999</v>
      </c>
      <c r="V334" s="9">
        <v>9.5</v>
      </c>
      <c r="W334" s="9">
        <f t="shared" si="153"/>
        <v>9.5</v>
      </c>
      <c r="X334">
        <v>2018</v>
      </c>
      <c r="Y334" s="14" t="s">
        <v>495</v>
      </c>
    </row>
    <row r="335" spans="1:25" x14ac:dyDescent="0.35">
      <c r="A335" s="7" t="s">
        <v>496</v>
      </c>
      <c r="B335" s="7" t="s">
        <v>71</v>
      </c>
      <c r="C335" t="s">
        <v>25</v>
      </c>
      <c r="D335">
        <v>5</v>
      </c>
      <c r="E335">
        <v>17</v>
      </c>
      <c r="F335">
        <f t="shared" si="142"/>
        <v>26</v>
      </c>
      <c r="G335" s="32">
        <v>43</v>
      </c>
      <c r="H335" s="8">
        <f t="shared" si="154"/>
        <v>1.6434526764861874</v>
      </c>
      <c r="I335" s="9">
        <f t="shared" si="148"/>
        <v>0.65384615384615385</v>
      </c>
      <c r="J335">
        <f t="shared" ref="J335:J336" si="161">G335</f>
        <v>43</v>
      </c>
      <c r="L335">
        <f t="shared" si="159"/>
        <v>1.6334684555795864</v>
      </c>
      <c r="N335" s="9">
        <f t="shared" si="149"/>
        <v>11.627906976744185</v>
      </c>
      <c r="O335" s="9">
        <f t="shared" si="150"/>
        <v>29.411764705882355</v>
      </c>
      <c r="P335" s="10">
        <f t="shared" si="151"/>
        <v>3.9950142222506313E-2</v>
      </c>
      <c r="Q335" s="10">
        <f t="shared" si="152"/>
        <v>0.34357122311355426</v>
      </c>
      <c r="R335" s="9">
        <v>125.15600000000001</v>
      </c>
      <c r="S335" s="8">
        <f t="shared" si="155"/>
        <v>2.0974516745949012</v>
      </c>
      <c r="V335" s="9">
        <v>31.783332999999999</v>
      </c>
      <c r="W335" s="9">
        <f t="shared" si="153"/>
        <v>31.783332999999999</v>
      </c>
      <c r="X335">
        <v>2021</v>
      </c>
      <c r="Y335" s="14" t="s">
        <v>29</v>
      </c>
    </row>
    <row r="336" spans="1:25" x14ac:dyDescent="0.35">
      <c r="A336" s="7" t="s">
        <v>497</v>
      </c>
      <c r="B336" s="7" t="s">
        <v>106</v>
      </c>
      <c r="C336" t="s">
        <v>25</v>
      </c>
      <c r="D336">
        <v>3</v>
      </c>
      <c r="E336">
        <v>96</v>
      </c>
      <c r="F336">
        <f t="shared" si="142"/>
        <v>140</v>
      </c>
      <c r="G336" s="32">
        <v>236</v>
      </c>
      <c r="H336" s="8">
        <f t="shared" si="154"/>
        <v>2.374748346010104</v>
      </c>
      <c r="I336" s="9">
        <f t="shared" si="148"/>
        <v>0.68571428571428572</v>
      </c>
      <c r="J336">
        <f t="shared" si="161"/>
        <v>236</v>
      </c>
      <c r="L336">
        <f t="shared" si="159"/>
        <v>2.3729120029701067</v>
      </c>
      <c r="N336" s="9">
        <f t="shared" si="149"/>
        <v>1.2711864406779663</v>
      </c>
      <c r="O336" s="9">
        <f t="shared" si="150"/>
        <v>3.125</v>
      </c>
      <c r="P336" s="10">
        <f t="shared" si="151"/>
        <v>3.9778829706830026E-5</v>
      </c>
      <c r="Q336" s="10">
        <f t="shared" si="152"/>
        <v>3.1292679369372954E-3</v>
      </c>
      <c r="R336" s="9">
        <v>75417</v>
      </c>
      <c r="S336" s="8">
        <f t="shared" si="155"/>
        <v>4.8774692526869581</v>
      </c>
      <c r="V336" s="9">
        <v>8.9666669999999993</v>
      </c>
      <c r="W336" s="9">
        <f t="shared" si="153"/>
        <v>8.9666669999999993</v>
      </c>
      <c r="X336">
        <v>2022</v>
      </c>
      <c r="Y336" s="12" t="s">
        <v>36</v>
      </c>
    </row>
    <row r="337" spans="1:26" x14ac:dyDescent="0.35">
      <c r="A337" s="7" t="s">
        <v>498</v>
      </c>
      <c r="B337" s="7" t="s">
        <v>39</v>
      </c>
      <c r="C337" t="s">
        <v>35</v>
      </c>
      <c r="D337">
        <v>0</v>
      </c>
      <c r="E337">
        <v>20</v>
      </c>
      <c r="F337">
        <f t="shared" si="142"/>
        <v>18</v>
      </c>
      <c r="G337" s="33">
        <v>38</v>
      </c>
      <c r="H337" s="8">
        <f t="shared" si="154"/>
        <v>1.5910646070264991</v>
      </c>
      <c r="I337" s="9">
        <f t="shared" si="148"/>
        <v>1.1111111111111112</v>
      </c>
      <c r="J337" s="16"/>
      <c r="K337">
        <f t="shared" ref="K337:K338" si="162">G337</f>
        <v>38</v>
      </c>
      <c r="M337">
        <f t="shared" si="156"/>
        <v>1.5797835966168101</v>
      </c>
      <c r="N337" s="9">
        <f t="shared" si="149"/>
        <v>0</v>
      </c>
      <c r="O337" s="9">
        <f t="shared" si="150"/>
        <v>0</v>
      </c>
      <c r="P337" s="10">
        <f t="shared" si="151"/>
        <v>0</v>
      </c>
      <c r="Q337" s="10">
        <f t="shared" si="152"/>
        <v>0.19895287958115182</v>
      </c>
      <c r="R337" s="9">
        <v>191</v>
      </c>
      <c r="S337" s="8">
        <f t="shared" si="155"/>
        <v>2.2810333672477277</v>
      </c>
      <c r="T337" s="11">
        <v>698</v>
      </c>
      <c r="U337" s="11">
        <v>0.08</v>
      </c>
      <c r="V337" s="9">
        <v>10.051389</v>
      </c>
      <c r="W337" s="9">
        <f t="shared" si="153"/>
        <v>10.051389</v>
      </c>
      <c r="X337">
        <v>1997</v>
      </c>
      <c r="Y337" s="14" t="s">
        <v>40</v>
      </c>
    </row>
    <row r="338" spans="1:26" x14ac:dyDescent="0.35">
      <c r="A338" s="7" t="s">
        <v>499</v>
      </c>
      <c r="B338" s="7" t="s">
        <v>39</v>
      </c>
      <c r="C338" t="s">
        <v>35</v>
      </c>
      <c r="D338">
        <v>1</v>
      </c>
      <c r="E338">
        <v>15</v>
      </c>
      <c r="F338">
        <f t="shared" si="142"/>
        <v>19</v>
      </c>
      <c r="G338" s="33">
        <v>34</v>
      </c>
      <c r="H338" s="8">
        <f t="shared" si="154"/>
        <v>1.5440680443502757</v>
      </c>
      <c r="I338" s="9">
        <f t="shared" si="148"/>
        <v>0.78947368421052633</v>
      </c>
      <c r="J338" s="16"/>
      <c r="K338">
        <f t="shared" si="162"/>
        <v>34</v>
      </c>
      <c r="M338">
        <f t="shared" si="156"/>
        <v>1.5314789170422551</v>
      </c>
      <c r="N338" s="9">
        <f t="shared" si="149"/>
        <v>2.9411764705882351</v>
      </c>
      <c r="O338" s="9">
        <f t="shared" si="150"/>
        <v>6.666666666666667</v>
      </c>
      <c r="P338" s="10">
        <f t="shared" si="151"/>
        <v>8.3257014403463495E-5</v>
      </c>
      <c r="Q338" s="10">
        <f t="shared" si="152"/>
        <v>2.8307384897177587E-3</v>
      </c>
      <c r="R338" s="9">
        <v>12011</v>
      </c>
      <c r="S338" s="8">
        <f t="shared" si="155"/>
        <v>4.0795791669701309</v>
      </c>
      <c r="T338" s="11">
        <v>2117</v>
      </c>
      <c r="U338" s="11">
        <v>147.97</v>
      </c>
      <c r="V338" s="9">
        <v>11.15</v>
      </c>
      <c r="W338" s="9">
        <f t="shared" si="153"/>
        <v>11.15</v>
      </c>
      <c r="X338">
        <v>1997</v>
      </c>
      <c r="Y338" s="14" t="s">
        <v>40</v>
      </c>
    </row>
    <row r="339" spans="1:26" x14ac:dyDescent="0.35">
      <c r="A339" s="7" t="s">
        <v>500</v>
      </c>
      <c r="B339" s="7" t="s">
        <v>24</v>
      </c>
      <c r="C339" t="s">
        <v>25</v>
      </c>
      <c r="D339">
        <v>2</v>
      </c>
      <c r="E339">
        <f>42+4</f>
        <v>46</v>
      </c>
      <c r="F339">
        <f t="shared" si="142"/>
        <v>99</v>
      </c>
      <c r="G339" s="32">
        <f>122+23</f>
        <v>145</v>
      </c>
      <c r="H339" s="8">
        <f t="shared" si="154"/>
        <v>2.1643528557844371</v>
      </c>
      <c r="I339" s="9">
        <f t="shared" si="148"/>
        <v>0.46464646464646464</v>
      </c>
      <c r="J339">
        <f t="shared" ref="J339:J340" si="163">G339</f>
        <v>145</v>
      </c>
      <c r="L339">
        <f t="shared" si="159"/>
        <v>2.1613680022349748</v>
      </c>
      <c r="N339" s="9">
        <f t="shared" si="149"/>
        <v>1.3793103448275863</v>
      </c>
      <c r="O339" s="9">
        <f t="shared" si="150"/>
        <v>4.3478260869565215</v>
      </c>
      <c r="P339" s="10">
        <f t="shared" si="151"/>
        <v>4.9170010227362124E-6</v>
      </c>
      <c r="Q339" s="10">
        <f t="shared" si="152"/>
        <v>3.5648257414837542E-4</v>
      </c>
      <c r="R339" s="9">
        <v>406752</v>
      </c>
      <c r="S339" s="8">
        <f t="shared" si="155"/>
        <v>5.6093296970405584</v>
      </c>
      <c r="V339" s="9">
        <v>-25.3</v>
      </c>
      <c r="W339" s="9">
        <f t="shared" si="153"/>
        <v>25.3</v>
      </c>
      <c r="X339">
        <v>2022</v>
      </c>
      <c r="Y339" s="12" t="s">
        <v>501</v>
      </c>
    </row>
    <row r="340" spans="1:26" x14ac:dyDescent="0.35">
      <c r="A340" s="7" t="s">
        <v>502</v>
      </c>
      <c r="B340" s="7" t="s">
        <v>24</v>
      </c>
      <c r="C340" t="s">
        <v>25</v>
      </c>
      <c r="D340">
        <v>2</v>
      </c>
      <c r="E340">
        <v>14</v>
      </c>
      <c r="F340">
        <f t="shared" si="142"/>
        <v>35</v>
      </c>
      <c r="G340" s="32">
        <v>49</v>
      </c>
      <c r="H340" s="8">
        <f t="shared" si="154"/>
        <v>1.6989700043360187</v>
      </c>
      <c r="I340" s="9">
        <f t="shared" si="148"/>
        <v>0.4</v>
      </c>
      <c r="J340">
        <f t="shared" si="163"/>
        <v>49</v>
      </c>
      <c r="L340">
        <f t="shared" si="159"/>
        <v>1.6901960800285136</v>
      </c>
      <c r="N340" s="9">
        <f t="shared" si="149"/>
        <v>4.0816326530612246</v>
      </c>
      <c r="O340" s="9">
        <f t="shared" si="150"/>
        <v>14.285714285714285</v>
      </c>
      <c r="P340" s="10">
        <f t="shared" si="151"/>
        <v>3.5435861091424519E-5</v>
      </c>
      <c r="Q340" s="10">
        <f t="shared" si="152"/>
        <v>8.6817859673990081E-4</v>
      </c>
      <c r="R340" s="9">
        <v>56440</v>
      </c>
      <c r="S340" s="8">
        <f t="shared" si="155"/>
        <v>4.7515870050823104</v>
      </c>
      <c r="V340" s="9">
        <v>-7.1666670000000003</v>
      </c>
      <c r="W340" s="9">
        <f t="shared" si="153"/>
        <v>7.1666670000000003</v>
      </c>
      <c r="X340">
        <v>2021</v>
      </c>
      <c r="Y340" t="s">
        <v>503</v>
      </c>
    </row>
    <row r="341" spans="1:26" x14ac:dyDescent="0.35">
      <c r="A341" s="7" t="s">
        <v>504</v>
      </c>
      <c r="B341" s="7" t="s">
        <v>44</v>
      </c>
      <c r="C341" t="s">
        <v>35</v>
      </c>
      <c r="D341">
        <v>0</v>
      </c>
      <c r="E341">
        <v>0</v>
      </c>
      <c r="F341">
        <f t="shared" si="142"/>
        <v>1</v>
      </c>
      <c r="G341" s="33">
        <v>1</v>
      </c>
      <c r="H341" s="8">
        <f t="shared" si="154"/>
        <v>0.3010299956639812</v>
      </c>
      <c r="I341" s="9">
        <f t="shared" si="148"/>
        <v>0</v>
      </c>
      <c r="J341" s="16"/>
      <c r="K341">
        <f>G341</f>
        <v>1</v>
      </c>
      <c r="M341">
        <f t="shared" si="156"/>
        <v>0</v>
      </c>
      <c r="N341" s="9">
        <f t="shared" si="149"/>
        <v>0</v>
      </c>
      <c r="O341" s="9" t="e">
        <f t="shared" si="150"/>
        <v>#DIV/0!</v>
      </c>
      <c r="P341" s="10">
        <f t="shared" si="151"/>
        <v>0</v>
      </c>
      <c r="Q341" s="10">
        <f t="shared" si="152"/>
        <v>6.1124694376528121E-3</v>
      </c>
      <c r="R341" s="9">
        <v>163.6</v>
      </c>
      <c r="S341" s="8">
        <f t="shared" si="155"/>
        <v>2.2137832993353044</v>
      </c>
      <c r="T341" s="11">
        <v>507</v>
      </c>
      <c r="U341" s="11">
        <v>3600</v>
      </c>
      <c r="V341" s="9">
        <v>-27.12</v>
      </c>
      <c r="W341" s="9">
        <f t="shared" si="153"/>
        <v>27.12</v>
      </c>
      <c r="X341">
        <v>1998</v>
      </c>
      <c r="Y341" s="14" t="s">
        <v>505</v>
      </c>
    </row>
    <row r="342" spans="1:26" x14ac:dyDescent="0.35">
      <c r="A342" s="7" t="s">
        <v>506</v>
      </c>
      <c r="B342" s="7" t="s">
        <v>24</v>
      </c>
      <c r="C342" t="s">
        <v>25</v>
      </c>
      <c r="D342">
        <v>1</v>
      </c>
      <c r="E342">
        <v>9</v>
      </c>
      <c r="F342">
        <f t="shared" si="142"/>
        <v>27</v>
      </c>
      <c r="G342" s="32">
        <v>36</v>
      </c>
      <c r="H342" s="8">
        <f t="shared" si="154"/>
        <v>1.568201724066995</v>
      </c>
      <c r="I342" s="9">
        <f t="shared" si="148"/>
        <v>0.33333333333333331</v>
      </c>
      <c r="J342">
        <f>G342</f>
        <v>36</v>
      </c>
      <c r="L342">
        <f t="shared" si="159"/>
        <v>1.5563025007672873</v>
      </c>
      <c r="N342" s="9">
        <f t="shared" si="149"/>
        <v>2.7777777777777777</v>
      </c>
      <c r="O342" s="9">
        <f t="shared" si="150"/>
        <v>11.111111111111111</v>
      </c>
      <c r="P342" s="10">
        <f t="shared" si="151"/>
        <v>9.5870291330641301E-7</v>
      </c>
      <c r="Q342" s="10">
        <f t="shared" si="152"/>
        <v>3.4513304879030868E-5</v>
      </c>
      <c r="R342" s="9">
        <v>1043076</v>
      </c>
      <c r="S342" s="8">
        <f t="shared" si="155"/>
        <v>6.018315952892638</v>
      </c>
      <c r="V342" s="9">
        <v>-38.952500000000001</v>
      </c>
      <c r="W342" s="9">
        <f t="shared" si="153"/>
        <v>38.952500000000001</v>
      </c>
      <c r="X342">
        <v>2014</v>
      </c>
      <c r="Y342" s="14" t="s">
        <v>507</v>
      </c>
    </row>
    <row r="343" spans="1:26" x14ac:dyDescent="0.35">
      <c r="A343" s="7" t="s">
        <v>508</v>
      </c>
      <c r="B343" s="7" t="s">
        <v>39</v>
      </c>
      <c r="C343" t="s">
        <v>35</v>
      </c>
      <c r="D343">
        <v>1</v>
      </c>
      <c r="E343">
        <v>13</v>
      </c>
      <c r="F343">
        <f t="shared" si="142"/>
        <v>9</v>
      </c>
      <c r="G343" s="33">
        <v>22</v>
      </c>
      <c r="H343" s="8">
        <f t="shared" si="154"/>
        <v>1.3617278360175928</v>
      </c>
      <c r="I343" s="9">
        <f t="shared" si="148"/>
        <v>1.4444444444444444</v>
      </c>
      <c r="J343" s="16"/>
      <c r="K343">
        <f>G343</f>
        <v>22</v>
      </c>
      <c r="M343">
        <f t="shared" si="156"/>
        <v>1.3424226808222062</v>
      </c>
      <c r="N343" s="9">
        <f t="shared" si="149"/>
        <v>4.5454545454545459</v>
      </c>
      <c r="O343" s="9">
        <f t="shared" si="150"/>
        <v>7.6923076923076925</v>
      </c>
      <c r="P343" s="10">
        <f t="shared" si="151"/>
        <v>7.1839080459770123E-3</v>
      </c>
      <c r="Q343" s="10">
        <f t="shared" si="152"/>
        <v>0.15804597701149425</v>
      </c>
      <c r="R343" s="9">
        <v>139.19999999999999</v>
      </c>
      <c r="S343" s="8">
        <f t="shared" si="155"/>
        <v>2.1436392352745433</v>
      </c>
      <c r="T343" s="11">
        <v>319</v>
      </c>
      <c r="U343" s="11">
        <v>41.26</v>
      </c>
      <c r="V343" s="9">
        <v>14.78</v>
      </c>
      <c r="W343" s="9">
        <f t="shared" si="153"/>
        <v>14.78</v>
      </c>
      <c r="X343">
        <v>2020</v>
      </c>
      <c r="Y343" s="14" t="s">
        <v>330</v>
      </c>
    </row>
    <row r="344" spans="1:26" x14ac:dyDescent="0.35">
      <c r="A344" s="7" t="s">
        <v>509</v>
      </c>
      <c r="B344" s="7" t="s">
        <v>28</v>
      </c>
      <c r="C344" t="s">
        <v>25</v>
      </c>
      <c r="D344">
        <v>3</v>
      </c>
      <c r="E344">
        <v>20</v>
      </c>
      <c r="F344">
        <f t="shared" si="142"/>
        <v>19</v>
      </c>
      <c r="G344" s="32">
        <v>39</v>
      </c>
      <c r="H344" s="8">
        <f t="shared" si="154"/>
        <v>1.6020599913279623</v>
      </c>
      <c r="I344" s="9">
        <f t="shared" si="148"/>
        <v>1.0526315789473684</v>
      </c>
      <c r="J344">
        <f t="shared" ref="J344:J347" si="164">G344</f>
        <v>39</v>
      </c>
      <c r="L344">
        <f t="shared" si="159"/>
        <v>1.5910646070264991</v>
      </c>
      <c r="N344" s="9">
        <f t="shared" si="149"/>
        <v>7.6923076923076925</v>
      </c>
      <c r="O344" s="9">
        <f t="shared" si="150"/>
        <v>15</v>
      </c>
      <c r="P344" s="10">
        <f t="shared" si="151"/>
        <v>2.4038461538461538E-5</v>
      </c>
      <c r="Q344" s="10">
        <f t="shared" si="152"/>
        <v>3.1250000000000001E-4</v>
      </c>
      <c r="R344" s="9">
        <v>124800</v>
      </c>
      <c r="S344" s="8">
        <f t="shared" si="155"/>
        <v>5.0962145853464049</v>
      </c>
      <c r="V344" s="9">
        <v>52.3</v>
      </c>
      <c r="W344" s="9">
        <f t="shared" si="153"/>
        <v>52.3</v>
      </c>
      <c r="X344">
        <v>2014</v>
      </c>
      <c r="Y344" s="14" t="s">
        <v>510</v>
      </c>
      <c r="Z344" t="s">
        <v>511</v>
      </c>
    </row>
    <row r="345" spans="1:26" x14ac:dyDescent="0.35">
      <c r="A345" s="7" t="s">
        <v>512</v>
      </c>
      <c r="B345" s="7" t="s">
        <v>90</v>
      </c>
      <c r="C345" t="s">
        <v>25</v>
      </c>
      <c r="D345">
        <v>2</v>
      </c>
      <c r="E345">
        <v>68</v>
      </c>
      <c r="F345">
        <f t="shared" si="142"/>
        <v>109</v>
      </c>
      <c r="G345" s="32">
        <v>177</v>
      </c>
      <c r="H345" s="8">
        <f t="shared" si="154"/>
        <v>2.2504200023088941</v>
      </c>
      <c r="I345" s="9">
        <f t="shared" si="148"/>
        <v>0.62385321100917435</v>
      </c>
      <c r="J345">
        <f t="shared" si="164"/>
        <v>177</v>
      </c>
      <c r="L345">
        <f t="shared" si="159"/>
        <v>2.2479732663618068</v>
      </c>
      <c r="N345" s="9">
        <f t="shared" si="149"/>
        <v>1.1299435028248588</v>
      </c>
      <c r="O345" s="9">
        <f t="shared" si="150"/>
        <v>2.9411764705882351</v>
      </c>
      <c r="P345" s="10">
        <f t="shared" si="151"/>
        <v>3.1457422378810282E-6</v>
      </c>
      <c r="Q345" s="10">
        <f t="shared" si="152"/>
        <v>2.7839818805247096E-4</v>
      </c>
      <c r="R345" s="9">
        <v>635780</v>
      </c>
      <c r="S345" s="8">
        <f t="shared" si="155"/>
        <v>5.8033068620086778</v>
      </c>
      <c r="V345" s="9">
        <v>12.978889000000001</v>
      </c>
      <c r="W345" s="9">
        <f t="shared" si="153"/>
        <v>12.978889000000001</v>
      </c>
      <c r="X345">
        <v>2005</v>
      </c>
      <c r="Y345" s="14" t="s">
        <v>513</v>
      </c>
    </row>
    <row r="346" spans="1:26" x14ac:dyDescent="0.35">
      <c r="A346" s="7" t="s">
        <v>514</v>
      </c>
      <c r="B346" s="7" t="s">
        <v>39</v>
      </c>
      <c r="C346" t="s">
        <v>25</v>
      </c>
      <c r="D346">
        <v>1</v>
      </c>
      <c r="E346">
        <v>103</v>
      </c>
      <c r="F346">
        <f t="shared" si="142"/>
        <v>150</v>
      </c>
      <c r="G346" s="32">
        <v>253</v>
      </c>
      <c r="H346" s="8">
        <f t="shared" si="154"/>
        <v>2.4048337166199381</v>
      </c>
      <c r="I346" s="9">
        <f t="shared" si="148"/>
        <v>0.68666666666666665</v>
      </c>
      <c r="J346">
        <f t="shared" si="164"/>
        <v>253</v>
      </c>
      <c r="L346">
        <f t="shared" si="159"/>
        <v>2.403120521175818</v>
      </c>
      <c r="N346" s="9">
        <f t="shared" si="149"/>
        <v>0.39525691699604742</v>
      </c>
      <c r="O346" s="9">
        <f t="shared" si="150"/>
        <v>0.97087378640776689</v>
      </c>
      <c r="P346" s="10">
        <f t="shared" si="151"/>
        <v>7.5477394520341161E-6</v>
      </c>
      <c r="Q346" s="10">
        <f t="shared" si="152"/>
        <v>1.9095780813646313E-3</v>
      </c>
      <c r="R346" s="9">
        <v>132490</v>
      </c>
      <c r="S346" s="8">
        <f t="shared" si="155"/>
        <v>5.122183100093868</v>
      </c>
      <c r="V346" s="9">
        <v>3.1477780000000002</v>
      </c>
      <c r="W346" s="9">
        <f t="shared" si="153"/>
        <v>3.1477780000000002</v>
      </c>
      <c r="X346">
        <v>2024</v>
      </c>
      <c r="Y346" s="17" t="s">
        <v>86</v>
      </c>
    </row>
    <row r="347" spans="1:26" x14ac:dyDescent="0.35">
      <c r="A347" s="7" t="s">
        <v>515</v>
      </c>
      <c r="B347" s="7" t="s">
        <v>31</v>
      </c>
      <c r="C347" t="s">
        <v>25</v>
      </c>
      <c r="D347">
        <v>6</v>
      </c>
      <c r="E347">
        <v>58</v>
      </c>
      <c r="F347">
        <f t="shared" si="142"/>
        <v>128</v>
      </c>
      <c r="G347" s="32">
        <v>186</v>
      </c>
      <c r="H347" s="8">
        <f t="shared" si="154"/>
        <v>2.271841606536499</v>
      </c>
      <c r="I347" s="9">
        <f t="shared" si="148"/>
        <v>0.453125</v>
      </c>
      <c r="J347">
        <f t="shared" si="164"/>
        <v>186</v>
      </c>
      <c r="L347">
        <f t="shared" si="159"/>
        <v>2.2695129442179165</v>
      </c>
      <c r="N347" s="9">
        <f t="shared" si="149"/>
        <v>3.225806451612903</v>
      </c>
      <c r="O347" s="9">
        <f t="shared" si="150"/>
        <v>10.344827586206897</v>
      </c>
      <c r="P347" s="10">
        <f t="shared" si="151"/>
        <v>5.0300545760921505E-5</v>
      </c>
      <c r="Q347" s="10">
        <f t="shared" si="152"/>
        <v>1.5593169185885666E-3</v>
      </c>
      <c r="R347" s="9">
        <v>119283</v>
      </c>
      <c r="S347" s="8">
        <f t="shared" si="155"/>
        <v>5.0765785532070247</v>
      </c>
      <c r="V347" s="9">
        <v>40.269722000000002</v>
      </c>
      <c r="W347" s="9">
        <f t="shared" si="153"/>
        <v>40.269722000000002</v>
      </c>
      <c r="X347">
        <v>2025</v>
      </c>
      <c r="Y347" s="15" t="s">
        <v>32</v>
      </c>
    </row>
    <row r="348" spans="1:26" x14ac:dyDescent="0.35">
      <c r="A348" s="7" t="s">
        <v>516</v>
      </c>
      <c r="B348" s="7" t="s">
        <v>39</v>
      </c>
      <c r="C348" t="s">
        <v>35</v>
      </c>
      <c r="D348">
        <v>1</v>
      </c>
      <c r="E348">
        <v>5</v>
      </c>
      <c r="F348">
        <f t="shared" si="142"/>
        <v>14</v>
      </c>
      <c r="G348" s="33">
        <v>19</v>
      </c>
      <c r="H348" s="8">
        <f t="shared" si="154"/>
        <v>1.3010299956639813</v>
      </c>
      <c r="I348" s="9">
        <f t="shared" si="148"/>
        <v>0.35714285714285715</v>
      </c>
      <c r="J348" s="16"/>
      <c r="K348">
        <f>G348</f>
        <v>19</v>
      </c>
      <c r="M348">
        <f t="shared" si="156"/>
        <v>1.2787536009528289</v>
      </c>
      <c r="N348" s="9">
        <f t="shared" si="149"/>
        <v>5.2631578947368416</v>
      </c>
      <c r="O348" s="9">
        <f t="shared" si="150"/>
        <v>20</v>
      </c>
      <c r="P348" s="10">
        <f t="shared" si="151"/>
        <v>6.2656641604010022E-2</v>
      </c>
      <c r="Q348" s="10">
        <f t="shared" si="152"/>
        <v>1.1904761904761905</v>
      </c>
      <c r="R348" s="9">
        <v>15.96</v>
      </c>
      <c r="S348" s="8">
        <f t="shared" si="155"/>
        <v>1.2030328870147107</v>
      </c>
      <c r="T348" s="11">
        <v>344</v>
      </c>
      <c r="U348" s="11">
        <v>17</v>
      </c>
      <c r="V348" s="9">
        <v>5.9166670000000003</v>
      </c>
      <c r="W348" s="9">
        <f t="shared" si="153"/>
        <v>5.9166670000000003</v>
      </c>
      <c r="X348">
        <v>2022</v>
      </c>
      <c r="Y348" s="17" t="s">
        <v>517</v>
      </c>
    </row>
    <row r="349" spans="1:26" x14ac:dyDescent="0.35">
      <c r="A349" s="7" t="s">
        <v>518</v>
      </c>
      <c r="B349" s="7" t="s">
        <v>24</v>
      </c>
      <c r="C349" t="s">
        <v>25</v>
      </c>
      <c r="D349">
        <v>2</v>
      </c>
      <c r="E349">
        <v>238</v>
      </c>
      <c r="F349">
        <f t="shared" si="142"/>
        <v>240</v>
      </c>
      <c r="G349" s="32">
        <v>478</v>
      </c>
      <c r="H349" s="8">
        <f t="shared" si="154"/>
        <v>2.6803355134145632</v>
      </c>
      <c r="I349" s="9">
        <f t="shared" si="148"/>
        <v>0.9916666666666667</v>
      </c>
      <c r="J349">
        <f>G349</f>
        <v>478</v>
      </c>
      <c r="L349">
        <f t="shared" si="159"/>
        <v>2.6794278966121188</v>
      </c>
      <c r="N349" s="9">
        <f t="shared" si="149"/>
        <v>0.41841004184100417</v>
      </c>
      <c r="O349" s="9">
        <f t="shared" si="150"/>
        <v>0.84033613445378152</v>
      </c>
      <c r="P349" s="10">
        <f t="shared" si="151"/>
        <v>1.5561584113241026E-6</v>
      </c>
      <c r="Q349" s="10">
        <f t="shared" si="152"/>
        <v>3.719218603064605E-4</v>
      </c>
      <c r="R349" s="9">
        <v>1285216.2</v>
      </c>
      <c r="S349" s="8">
        <f t="shared" si="155"/>
        <v>6.108976191145171</v>
      </c>
      <c r="V349" s="9">
        <v>-12.043333000000001</v>
      </c>
      <c r="W349" s="9">
        <f t="shared" si="153"/>
        <v>12.043333000000001</v>
      </c>
      <c r="X349">
        <v>2022</v>
      </c>
      <c r="Y349" s="12" t="s">
        <v>36</v>
      </c>
    </row>
    <row r="350" spans="1:26" x14ac:dyDescent="0.35">
      <c r="A350" s="7" t="s">
        <v>519</v>
      </c>
      <c r="B350" s="7" t="s">
        <v>135</v>
      </c>
      <c r="C350" t="s">
        <v>35</v>
      </c>
      <c r="D350">
        <v>2</v>
      </c>
      <c r="E350">
        <v>2</v>
      </c>
      <c r="F350">
        <f t="shared" si="142"/>
        <v>2</v>
      </c>
      <c r="G350" s="32">
        <v>4</v>
      </c>
      <c r="H350" s="8">
        <f t="shared" si="154"/>
        <v>0.69897000433601886</v>
      </c>
      <c r="I350" s="9">
        <f t="shared" si="148"/>
        <v>1</v>
      </c>
      <c r="K350">
        <f t="shared" ref="K350:K352" si="165">G350</f>
        <v>4</v>
      </c>
      <c r="M350">
        <f t="shared" si="156"/>
        <v>0.6020599913279624</v>
      </c>
      <c r="N350" s="9">
        <f t="shared" si="149"/>
        <v>50</v>
      </c>
      <c r="O350" s="9">
        <f t="shared" si="150"/>
        <v>100</v>
      </c>
      <c r="P350" s="10">
        <f t="shared" si="151"/>
        <v>4.4946850349461762E-3</v>
      </c>
      <c r="Q350" s="10">
        <f t="shared" si="152"/>
        <v>8.9893700698923523E-3</v>
      </c>
      <c r="R350" s="9">
        <v>444.97</v>
      </c>
      <c r="S350" s="8">
        <f t="shared" si="155"/>
        <v>2.6483307317142999</v>
      </c>
      <c r="T350" s="11">
        <v>2351</v>
      </c>
      <c r="U350" s="11">
        <v>1613</v>
      </c>
      <c r="V350" s="9">
        <v>38.465833000000003</v>
      </c>
      <c r="W350" s="9">
        <f t="shared" si="153"/>
        <v>38.465833000000003</v>
      </c>
      <c r="X350">
        <v>2016</v>
      </c>
      <c r="Y350" s="14" t="s">
        <v>163</v>
      </c>
    </row>
    <row r="351" spans="1:26" x14ac:dyDescent="0.35">
      <c r="A351" s="7" t="s">
        <v>520</v>
      </c>
      <c r="B351" s="7" t="s">
        <v>44</v>
      </c>
      <c r="C351" t="s">
        <v>35</v>
      </c>
      <c r="D351">
        <v>0</v>
      </c>
      <c r="E351">
        <v>0</v>
      </c>
      <c r="F351">
        <f t="shared" si="142"/>
        <v>1</v>
      </c>
      <c r="G351" s="33">
        <v>1</v>
      </c>
      <c r="H351" s="8">
        <f t="shared" si="154"/>
        <v>0.3010299956639812</v>
      </c>
      <c r="I351" s="9">
        <f t="shared" si="148"/>
        <v>0</v>
      </c>
      <c r="J351" s="16"/>
      <c r="K351">
        <f t="shared" si="165"/>
        <v>1</v>
      </c>
      <c r="M351">
        <f t="shared" si="156"/>
        <v>0</v>
      </c>
      <c r="N351" s="9">
        <f t="shared" si="149"/>
        <v>0</v>
      </c>
      <c r="O351" s="9" t="e">
        <f t="shared" si="150"/>
        <v>#DIV/0!</v>
      </c>
      <c r="P351" s="10">
        <f t="shared" si="151"/>
        <v>0</v>
      </c>
      <c r="Q351" s="10">
        <f t="shared" si="152"/>
        <v>2.1276595744680851E-2</v>
      </c>
      <c r="R351" s="9">
        <v>47</v>
      </c>
      <c r="S351" s="8">
        <f t="shared" si="155"/>
        <v>1.6720978579357175</v>
      </c>
      <c r="T351" s="11">
        <v>330</v>
      </c>
      <c r="U351" s="11">
        <v>5500</v>
      </c>
      <c r="V351" s="9">
        <v>-25.066666999999999</v>
      </c>
      <c r="W351" s="9">
        <f t="shared" si="153"/>
        <v>25.066666999999999</v>
      </c>
      <c r="X351">
        <v>2022</v>
      </c>
      <c r="Y351" s="12" t="s">
        <v>36</v>
      </c>
    </row>
    <row r="352" spans="1:26" x14ac:dyDescent="0.35">
      <c r="A352" s="7" t="s">
        <v>521</v>
      </c>
      <c r="B352" s="7" t="s">
        <v>167</v>
      </c>
      <c r="C352" t="s">
        <v>35</v>
      </c>
      <c r="D352">
        <v>1</v>
      </c>
      <c r="E352">
        <v>7</v>
      </c>
      <c r="F352">
        <f t="shared" si="142"/>
        <v>8</v>
      </c>
      <c r="G352" s="33">
        <v>15</v>
      </c>
      <c r="H352" s="8">
        <f t="shared" si="154"/>
        <v>1.2041199826559248</v>
      </c>
      <c r="I352" s="9">
        <f t="shared" si="148"/>
        <v>0.875</v>
      </c>
      <c r="J352" s="16"/>
      <c r="K352">
        <f t="shared" si="165"/>
        <v>15</v>
      </c>
      <c r="M352">
        <f t="shared" si="156"/>
        <v>1.1760912590556813</v>
      </c>
      <c r="N352" s="9">
        <f t="shared" si="149"/>
        <v>6.666666666666667</v>
      </c>
      <c r="O352" s="9">
        <f t="shared" si="150"/>
        <v>14.285714285714285</v>
      </c>
      <c r="P352" s="10">
        <f t="shared" si="151"/>
        <v>2.9940119760479044E-3</v>
      </c>
      <c r="Q352" s="10">
        <f t="shared" si="152"/>
        <v>4.4910179640718563E-2</v>
      </c>
      <c r="R352" s="9">
        <v>334</v>
      </c>
      <c r="S352" s="8">
        <f t="shared" si="155"/>
        <v>2.5237464668115646</v>
      </c>
      <c r="T352" s="11">
        <v>782</v>
      </c>
      <c r="U352" s="11">
        <v>1350</v>
      </c>
      <c r="V352" s="9">
        <v>6.9</v>
      </c>
      <c r="W352" s="9">
        <f t="shared" si="153"/>
        <v>6.9</v>
      </c>
      <c r="X352">
        <v>2003</v>
      </c>
      <c r="Y352" s="14" t="s">
        <v>522</v>
      </c>
    </row>
    <row r="353" spans="1:26" x14ac:dyDescent="0.35">
      <c r="A353" s="7" t="s">
        <v>523</v>
      </c>
      <c r="B353" s="7" t="s">
        <v>34</v>
      </c>
      <c r="C353" t="s">
        <v>25</v>
      </c>
      <c r="D353">
        <v>2</v>
      </c>
      <c r="E353">
        <v>26</v>
      </c>
      <c r="F353">
        <f t="shared" si="142"/>
        <v>49</v>
      </c>
      <c r="G353" s="32">
        <v>75</v>
      </c>
      <c r="H353" s="8">
        <f t="shared" si="154"/>
        <v>1.8808135922807914</v>
      </c>
      <c r="I353" s="9">
        <f t="shared" si="148"/>
        <v>0.53061224489795922</v>
      </c>
      <c r="J353">
        <f>G353</f>
        <v>75</v>
      </c>
      <c r="L353">
        <f t="shared" si="159"/>
        <v>1.8750612633917001</v>
      </c>
      <c r="N353" s="9">
        <f t="shared" si="149"/>
        <v>2.666666666666667</v>
      </c>
      <c r="O353" s="9">
        <f t="shared" si="150"/>
        <v>7.6923076923076925</v>
      </c>
      <c r="P353" s="10">
        <f t="shared" si="151"/>
        <v>6.3959884360529076E-6</v>
      </c>
      <c r="Q353" s="10">
        <f t="shared" si="152"/>
        <v>2.3984956635198404E-4</v>
      </c>
      <c r="R353" s="9">
        <v>312696</v>
      </c>
      <c r="S353" s="8">
        <f t="shared" si="155"/>
        <v>5.4951223257934974</v>
      </c>
      <c r="V353" s="9">
        <v>52.216667000000001</v>
      </c>
      <c r="W353" s="9">
        <f t="shared" si="153"/>
        <v>52.216667000000001</v>
      </c>
      <c r="X353">
        <v>2022</v>
      </c>
      <c r="Y353" s="12" t="s">
        <v>36</v>
      </c>
    </row>
    <row r="354" spans="1:26" x14ac:dyDescent="0.35">
      <c r="A354" s="7" t="s">
        <v>524</v>
      </c>
      <c r="B354" s="7" t="s">
        <v>39</v>
      </c>
      <c r="C354" t="s">
        <v>35</v>
      </c>
      <c r="D354">
        <v>0</v>
      </c>
      <c r="E354">
        <v>35</v>
      </c>
      <c r="F354">
        <f t="shared" si="142"/>
        <v>40</v>
      </c>
      <c r="G354" s="33">
        <v>75</v>
      </c>
      <c r="H354" s="8">
        <f t="shared" si="154"/>
        <v>1.8808135922807914</v>
      </c>
      <c r="I354" s="9">
        <f t="shared" si="148"/>
        <v>0.875</v>
      </c>
      <c r="J354" s="16"/>
      <c r="K354">
        <f t="shared" ref="K354:K355" si="166">G354</f>
        <v>75</v>
      </c>
      <c r="M354">
        <f t="shared" si="156"/>
        <v>1.8750612633917001</v>
      </c>
      <c r="N354" s="9">
        <f t="shared" si="149"/>
        <v>0</v>
      </c>
      <c r="O354" s="9">
        <f t="shared" si="150"/>
        <v>0</v>
      </c>
      <c r="P354" s="10">
        <f t="shared" si="151"/>
        <v>0</v>
      </c>
      <c r="Q354" s="10">
        <f t="shared" si="152"/>
        <v>0.11925584353633328</v>
      </c>
      <c r="R354" s="9">
        <v>628.9</v>
      </c>
      <c r="S354" s="8">
        <f t="shared" si="155"/>
        <v>2.7985815947285477</v>
      </c>
      <c r="T354" s="11">
        <v>324</v>
      </c>
      <c r="U354" s="11">
        <v>18.71</v>
      </c>
      <c r="V354" s="9">
        <v>14.842777999999999</v>
      </c>
      <c r="W354" s="9">
        <f t="shared" si="153"/>
        <v>14.842777999999999</v>
      </c>
      <c r="X354">
        <v>2010</v>
      </c>
      <c r="Y354" s="14" t="s">
        <v>525</v>
      </c>
    </row>
    <row r="355" spans="1:26" x14ac:dyDescent="0.35">
      <c r="A355" s="7" t="s">
        <v>526</v>
      </c>
      <c r="B355" s="7" t="s">
        <v>135</v>
      </c>
      <c r="C355" t="s">
        <v>35</v>
      </c>
      <c r="D355">
        <v>1</v>
      </c>
      <c r="E355">
        <v>1</v>
      </c>
      <c r="F355">
        <f t="shared" si="142"/>
        <v>4</v>
      </c>
      <c r="G355" s="33">
        <v>5</v>
      </c>
      <c r="H355" s="8">
        <f t="shared" si="154"/>
        <v>0.77815125038364363</v>
      </c>
      <c r="I355" s="9">
        <f t="shared" si="148"/>
        <v>0.25</v>
      </c>
      <c r="J355" s="16"/>
      <c r="K355">
        <f t="shared" si="166"/>
        <v>5</v>
      </c>
      <c r="M355">
        <f t="shared" si="156"/>
        <v>0.69897000433601886</v>
      </c>
      <c r="N355" s="9">
        <f t="shared" si="149"/>
        <v>20</v>
      </c>
      <c r="O355" s="9">
        <f t="shared" si="150"/>
        <v>100</v>
      </c>
      <c r="P355" s="10">
        <f t="shared" si="151"/>
        <v>2.3529411764705882E-2</v>
      </c>
      <c r="Q355" s="10">
        <f t="shared" si="152"/>
        <v>0.11764705882352941</v>
      </c>
      <c r="R355" s="9">
        <v>42.5</v>
      </c>
      <c r="S355" s="8">
        <f t="shared" si="155"/>
        <v>1.6283889300503116</v>
      </c>
      <c r="T355" s="11">
        <v>517</v>
      </c>
      <c r="U355" s="11">
        <v>652</v>
      </c>
      <c r="V355" s="9">
        <v>33.061943999999997</v>
      </c>
      <c r="W355" s="9">
        <f t="shared" si="153"/>
        <v>33.061943999999997</v>
      </c>
      <c r="X355">
        <v>2016</v>
      </c>
      <c r="Y355" s="14" t="s">
        <v>163</v>
      </c>
    </row>
    <row r="356" spans="1:26" x14ac:dyDescent="0.35">
      <c r="A356" s="7" t="s">
        <v>527</v>
      </c>
      <c r="B356" s="7" t="s">
        <v>34</v>
      </c>
      <c r="C356" t="s">
        <v>25</v>
      </c>
      <c r="D356">
        <v>2</v>
      </c>
      <c r="E356">
        <v>23</v>
      </c>
      <c r="F356">
        <f t="shared" si="142"/>
        <v>43</v>
      </c>
      <c r="G356" s="32">
        <v>66</v>
      </c>
      <c r="H356" s="8">
        <f t="shared" si="154"/>
        <v>1.8260748027008264</v>
      </c>
      <c r="I356" s="9">
        <f t="shared" si="148"/>
        <v>0.53488372093023251</v>
      </c>
      <c r="J356">
        <f>G356</f>
        <v>66</v>
      </c>
      <c r="L356">
        <f t="shared" si="159"/>
        <v>1.8195439355418688</v>
      </c>
      <c r="N356" s="9">
        <f t="shared" si="149"/>
        <v>3.0303030303030303</v>
      </c>
      <c r="O356" s="9">
        <f t="shared" si="150"/>
        <v>8.695652173913043</v>
      </c>
      <c r="P356" s="10">
        <f t="shared" si="151"/>
        <v>2.2452232874559376E-5</v>
      </c>
      <c r="Q356" s="10">
        <f t="shared" si="152"/>
        <v>7.4092368486045935E-4</v>
      </c>
      <c r="R356" s="9">
        <f>92230-2351-801</f>
        <v>89078</v>
      </c>
      <c r="S356" s="8">
        <f t="shared" si="155"/>
        <v>4.9497704575906196</v>
      </c>
      <c r="V356" s="9">
        <v>38.766666999999998</v>
      </c>
      <c r="W356" s="9">
        <f t="shared" si="153"/>
        <v>38.766666999999998</v>
      </c>
      <c r="X356">
        <v>2006</v>
      </c>
      <c r="Y356" s="14" t="s">
        <v>528</v>
      </c>
    </row>
    <row r="357" spans="1:26" x14ac:dyDescent="0.35">
      <c r="A357" s="7" t="s">
        <v>529</v>
      </c>
      <c r="B357" s="7" t="s">
        <v>31</v>
      </c>
      <c r="C357" t="s">
        <v>35</v>
      </c>
      <c r="D357">
        <v>2</v>
      </c>
      <c r="E357">
        <v>25</v>
      </c>
      <c r="F357">
        <f t="shared" si="142"/>
        <v>49</v>
      </c>
      <c r="G357" s="33">
        <v>74</v>
      </c>
      <c r="H357" s="8">
        <f t="shared" si="154"/>
        <v>1.8750612633917001</v>
      </c>
      <c r="I357" s="9">
        <f t="shared" si="148"/>
        <v>0.51020408163265307</v>
      </c>
      <c r="J357" s="16"/>
      <c r="K357">
        <f t="shared" ref="K357:K358" si="167">G357</f>
        <v>74</v>
      </c>
      <c r="M357">
        <f t="shared" si="156"/>
        <v>1.8692317197309762</v>
      </c>
      <c r="N357" s="9">
        <f t="shared" si="149"/>
        <v>2.7027027027027026</v>
      </c>
      <c r="O357" s="9">
        <f t="shared" si="150"/>
        <v>8</v>
      </c>
      <c r="P357" s="10">
        <f t="shared" si="151"/>
        <v>3.5335689045936394E-4</v>
      </c>
      <c r="Q357" s="10">
        <f t="shared" si="152"/>
        <v>1.3074204946996466E-2</v>
      </c>
      <c r="R357" s="9">
        <v>5660</v>
      </c>
      <c r="S357" s="8">
        <f t="shared" si="155"/>
        <v>3.7528164311882715</v>
      </c>
      <c r="T357" s="11">
        <v>140</v>
      </c>
      <c r="U357" s="11">
        <v>14</v>
      </c>
      <c r="V357" s="9">
        <v>46.4</v>
      </c>
      <c r="W357" s="9">
        <f t="shared" si="153"/>
        <v>46.4</v>
      </c>
      <c r="X357">
        <v>2023</v>
      </c>
      <c r="Y357" s="14" t="s">
        <v>530</v>
      </c>
    </row>
    <row r="358" spans="1:26" x14ac:dyDescent="0.35">
      <c r="A358" s="7" t="s">
        <v>531</v>
      </c>
      <c r="B358" s="7" t="s">
        <v>63</v>
      </c>
      <c r="C358" t="s">
        <v>35</v>
      </c>
      <c r="D358">
        <v>3</v>
      </c>
      <c r="E358">
        <v>12</v>
      </c>
      <c r="F358">
        <f t="shared" si="142"/>
        <v>39</v>
      </c>
      <c r="G358" s="33">
        <v>51</v>
      </c>
      <c r="H358" s="8">
        <f t="shared" si="154"/>
        <v>1.7160033436347992</v>
      </c>
      <c r="I358" s="9">
        <f t="shared" si="148"/>
        <v>0.30769230769230771</v>
      </c>
      <c r="J358" s="16"/>
      <c r="K358">
        <f t="shared" si="167"/>
        <v>51</v>
      </c>
      <c r="M358">
        <f t="shared" si="156"/>
        <v>1.7075701760979363</v>
      </c>
      <c r="N358" s="9">
        <f t="shared" si="149"/>
        <v>5.8823529411764701</v>
      </c>
      <c r="O358" s="9">
        <f t="shared" si="150"/>
        <v>25</v>
      </c>
      <c r="P358" s="10">
        <f t="shared" si="151"/>
        <v>2.1751740139211136E-4</v>
      </c>
      <c r="Q358" s="10">
        <f t="shared" si="152"/>
        <v>3.6977958236658931E-3</v>
      </c>
      <c r="R358" s="9">
        <v>13792</v>
      </c>
      <c r="S358" s="8">
        <f t="shared" si="155"/>
        <v>4.1396272484806378</v>
      </c>
      <c r="T358" s="11">
        <v>1338</v>
      </c>
      <c r="U358" s="11">
        <v>732.4</v>
      </c>
      <c r="V358" s="9">
        <v>18.45</v>
      </c>
      <c r="W358" s="9">
        <f t="shared" si="153"/>
        <v>18.45</v>
      </c>
      <c r="X358">
        <v>2024</v>
      </c>
      <c r="Y358" s="12" t="s">
        <v>79</v>
      </c>
    </row>
    <row r="359" spans="1:26" x14ac:dyDescent="0.35">
      <c r="A359" s="7" t="s">
        <v>532</v>
      </c>
      <c r="B359" s="7" t="s">
        <v>71</v>
      </c>
      <c r="C359" t="s">
        <v>25</v>
      </c>
      <c r="D359">
        <v>2</v>
      </c>
      <c r="E359">
        <v>2</v>
      </c>
      <c r="F359">
        <f t="shared" si="142"/>
        <v>32</v>
      </c>
      <c r="G359" s="32">
        <v>34</v>
      </c>
      <c r="H359" s="8">
        <f t="shared" si="154"/>
        <v>1.5440680443502757</v>
      </c>
      <c r="I359" s="9">
        <f t="shared" si="148"/>
        <v>6.25E-2</v>
      </c>
      <c r="J359">
        <f t="shared" ref="J359:J361" si="168">G359</f>
        <v>34</v>
      </c>
      <c r="L359">
        <f t="shared" si="159"/>
        <v>1.5314789170422551</v>
      </c>
      <c r="N359" s="9">
        <f t="shared" si="149"/>
        <v>5.8823529411764701</v>
      </c>
      <c r="O359" s="9">
        <f t="shared" si="150"/>
        <v>100</v>
      </c>
      <c r="P359" s="10">
        <f t="shared" si="151"/>
        <v>1.7269665831966152E-4</v>
      </c>
      <c r="Q359" s="10">
        <f t="shared" si="152"/>
        <v>2.9358431914342457E-3</v>
      </c>
      <c r="R359" s="9">
        <v>11581</v>
      </c>
      <c r="S359" s="8">
        <f t="shared" si="155"/>
        <v>4.0637460616134433</v>
      </c>
      <c r="V359" s="9">
        <v>25.3</v>
      </c>
      <c r="W359" s="9">
        <f t="shared" si="153"/>
        <v>25.3</v>
      </c>
      <c r="X359">
        <v>2021</v>
      </c>
      <c r="Y359" s="14" t="s">
        <v>29</v>
      </c>
    </row>
    <row r="360" spans="1:26" x14ac:dyDescent="0.35">
      <c r="A360" s="7" t="s">
        <v>533</v>
      </c>
      <c r="B360" s="7" t="s">
        <v>31</v>
      </c>
      <c r="C360" t="s">
        <v>25</v>
      </c>
      <c r="D360">
        <v>2</v>
      </c>
      <c r="E360">
        <v>38</v>
      </c>
      <c r="F360">
        <f t="shared" si="142"/>
        <v>105</v>
      </c>
      <c r="G360" s="32">
        <v>143</v>
      </c>
      <c r="H360" s="8">
        <f t="shared" si="154"/>
        <v>2.1583624920952498</v>
      </c>
      <c r="I360" s="9">
        <f t="shared" si="148"/>
        <v>0.3619047619047619</v>
      </c>
      <c r="J360">
        <f t="shared" si="168"/>
        <v>143</v>
      </c>
      <c r="L360">
        <f t="shared" si="159"/>
        <v>2.1553360374650619</v>
      </c>
      <c r="N360" s="9">
        <f t="shared" si="149"/>
        <v>1.3986013986013985</v>
      </c>
      <c r="O360" s="9">
        <f t="shared" si="150"/>
        <v>5.2631578947368416</v>
      </c>
      <c r="P360" s="10">
        <f t="shared" si="151"/>
        <v>1.2969697598530792E-6</v>
      </c>
      <c r="Q360" s="10">
        <f t="shared" si="152"/>
        <v>9.2733337829495167E-5</v>
      </c>
      <c r="R360" s="9">
        <v>1542056</v>
      </c>
      <c r="S360" s="8">
        <f t="shared" si="155"/>
        <v>6.1881001454719939</v>
      </c>
      <c r="V360" s="9">
        <v>46.813889000000003</v>
      </c>
      <c r="W360" s="9">
        <f t="shared" si="153"/>
        <v>46.813889000000003</v>
      </c>
      <c r="X360">
        <v>2025</v>
      </c>
      <c r="Y360" s="15" t="s">
        <v>32</v>
      </c>
    </row>
    <row r="361" spans="1:26" x14ac:dyDescent="0.35">
      <c r="A361" s="7" t="s">
        <v>534</v>
      </c>
      <c r="B361" s="7" t="s">
        <v>74</v>
      </c>
      <c r="C361" t="s">
        <v>25</v>
      </c>
      <c r="D361">
        <v>3</v>
      </c>
      <c r="E361">
        <v>85</v>
      </c>
      <c r="F361">
        <f t="shared" si="142"/>
        <v>172</v>
      </c>
      <c r="G361" s="32">
        <v>257</v>
      </c>
      <c r="H361" s="8">
        <f t="shared" si="154"/>
        <v>2.4116197059632301</v>
      </c>
      <c r="I361" s="9">
        <f t="shared" si="148"/>
        <v>0.4941860465116279</v>
      </c>
      <c r="J361">
        <f t="shared" si="168"/>
        <v>257</v>
      </c>
      <c r="L361">
        <f t="shared" si="159"/>
        <v>2.4099331233312946</v>
      </c>
      <c r="N361" s="9">
        <f t="shared" si="149"/>
        <v>1.1673151750972763</v>
      </c>
      <c r="O361" s="9">
        <f t="shared" si="150"/>
        <v>3.5294117647058822</v>
      </c>
      <c r="P361" s="10">
        <f t="shared" si="151"/>
        <v>1.7411188429684916E-6</v>
      </c>
      <c r="Q361" s="10">
        <f t="shared" si="152"/>
        <v>1.4915584754763412E-4</v>
      </c>
      <c r="R361" s="9">
        <v>1723030</v>
      </c>
      <c r="S361" s="8">
        <f t="shared" si="155"/>
        <v>6.2362928390969161</v>
      </c>
      <c r="V361" s="9">
        <v>-27.468889000000001</v>
      </c>
      <c r="W361" s="9">
        <f t="shared" si="153"/>
        <v>27.468889000000001</v>
      </c>
      <c r="X361">
        <v>2015</v>
      </c>
      <c r="Y361" s="14" t="s">
        <v>535</v>
      </c>
    </row>
    <row r="362" spans="1:26" x14ac:dyDescent="0.35">
      <c r="A362" s="7" t="s">
        <v>536</v>
      </c>
      <c r="B362" s="7" t="s">
        <v>333</v>
      </c>
      <c r="C362" t="s">
        <v>35</v>
      </c>
      <c r="D362">
        <v>0</v>
      </c>
      <c r="E362">
        <v>4</v>
      </c>
      <c r="F362">
        <f t="shared" si="142"/>
        <v>0</v>
      </c>
      <c r="G362" s="33">
        <v>4</v>
      </c>
      <c r="H362" s="8">
        <f t="shared" si="154"/>
        <v>0.69897000433601886</v>
      </c>
      <c r="I362" s="9" t="e">
        <f t="shared" si="148"/>
        <v>#DIV/0!</v>
      </c>
      <c r="J362" s="16"/>
      <c r="K362">
        <f>G362</f>
        <v>4</v>
      </c>
      <c r="M362">
        <f t="shared" si="156"/>
        <v>0.6020599913279624</v>
      </c>
      <c r="N362" s="9">
        <f t="shared" si="149"/>
        <v>0</v>
      </c>
      <c r="O362" s="9">
        <f t="shared" si="150"/>
        <v>0</v>
      </c>
      <c r="P362" s="10">
        <f t="shared" si="151"/>
        <v>0</v>
      </c>
      <c r="Q362" s="10">
        <f t="shared" si="152"/>
        <v>5.9435364041604759E-2</v>
      </c>
      <c r="R362" s="9">
        <v>67.3</v>
      </c>
      <c r="S362" s="8">
        <f t="shared" si="155"/>
        <v>1.8280150642239767</v>
      </c>
      <c r="T362" s="11">
        <v>463</v>
      </c>
      <c r="U362" s="11">
        <v>5.8</v>
      </c>
      <c r="V362" s="9">
        <v>-16.5</v>
      </c>
      <c r="W362" s="9">
        <f t="shared" si="153"/>
        <v>16.5</v>
      </c>
      <c r="X362">
        <v>2024</v>
      </c>
      <c r="Y362" s="17" t="s">
        <v>489</v>
      </c>
    </row>
    <row r="363" spans="1:26" x14ac:dyDescent="0.35">
      <c r="A363" s="7" t="s">
        <v>537</v>
      </c>
      <c r="B363" s="7" t="s">
        <v>90</v>
      </c>
      <c r="C363" t="s">
        <v>25</v>
      </c>
      <c r="D363">
        <v>5</v>
      </c>
      <c r="E363">
        <v>30</v>
      </c>
      <c r="F363">
        <f t="shared" ref="F363:F383" si="169">G363-E363</f>
        <v>50</v>
      </c>
      <c r="G363" s="32">
        <v>80</v>
      </c>
      <c r="H363" s="8">
        <f t="shared" si="154"/>
        <v>1.9084850188786497</v>
      </c>
      <c r="I363" s="9">
        <f t="shared" si="148"/>
        <v>0.6</v>
      </c>
      <c r="J363">
        <f>G363</f>
        <v>80</v>
      </c>
      <c r="L363">
        <f t="shared" si="159"/>
        <v>1.9030899869919435</v>
      </c>
      <c r="N363" s="9">
        <f t="shared" si="149"/>
        <v>6.25</v>
      </c>
      <c r="O363" s="9">
        <f t="shared" si="150"/>
        <v>16.666666666666664</v>
      </c>
      <c r="P363" s="10">
        <f t="shared" si="151"/>
        <v>1.4609673356923087E-5</v>
      </c>
      <c r="Q363" s="10">
        <f t="shared" si="152"/>
        <v>2.3375477371076939E-4</v>
      </c>
      <c r="R363" s="9">
        <v>342239</v>
      </c>
      <c r="S363" s="8">
        <f t="shared" si="155"/>
        <v>5.5343294982492024</v>
      </c>
      <c r="V363" s="9">
        <v>26.572700000000001</v>
      </c>
      <c r="W363" s="9">
        <f t="shared" si="153"/>
        <v>26.572700000000001</v>
      </c>
      <c r="X363">
        <v>2015</v>
      </c>
      <c r="Y363" s="14" t="s">
        <v>538</v>
      </c>
    </row>
    <row r="364" spans="1:26" x14ac:dyDescent="0.35">
      <c r="A364" s="7" t="s">
        <v>539</v>
      </c>
      <c r="B364" s="7" t="s">
        <v>55</v>
      </c>
      <c r="C364" t="s">
        <v>35</v>
      </c>
      <c r="D364">
        <v>1</v>
      </c>
      <c r="E364">
        <v>6</v>
      </c>
      <c r="F364">
        <f t="shared" si="169"/>
        <v>17</v>
      </c>
      <c r="G364" s="33">
        <v>23</v>
      </c>
      <c r="H364" s="8">
        <f t="shared" si="154"/>
        <v>1.3802112417116059</v>
      </c>
      <c r="I364" s="9">
        <f t="shared" si="148"/>
        <v>0.35294117647058826</v>
      </c>
      <c r="J364" s="16"/>
      <c r="K364">
        <f t="shared" ref="K364" si="170">G364</f>
        <v>23</v>
      </c>
      <c r="M364">
        <f t="shared" si="156"/>
        <v>1.3617278360175928</v>
      </c>
      <c r="N364" s="9">
        <f t="shared" si="149"/>
        <v>4.3478260869565215</v>
      </c>
      <c r="O364" s="9">
        <f t="shared" si="150"/>
        <v>16.666666666666664</v>
      </c>
      <c r="P364" s="10">
        <f t="shared" si="151"/>
        <v>3.9808917197452231E-4</v>
      </c>
      <c r="Q364" s="10">
        <f t="shared" si="152"/>
        <v>9.1560509554140124E-3</v>
      </c>
      <c r="R364" s="9">
        <v>2512</v>
      </c>
      <c r="S364" s="8">
        <f t="shared" si="155"/>
        <v>3.4000196350651586</v>
      </c>
      <c r="T364" s="11">
        <v>3069</v>
      </c>
      <c r="U364" s="11">
        <v>700</v>
      </c>
      <c r="V364" s="9">
        <v>-21.114443999999999</v>
      </c>
      <c r="W364" s="9">
        <f t="shared" si="153"/>
        <v>21.114443999999999</v>
      </c>
      <c r="X364">
        <v>2021</v>
      </c>
      <c r="Y364" s="14" t="s">
        <v>65</v>
      </c>
    </row>
    <row r="365" spans="1:26" x14ac:dyDescent="0.35">
      <c r="A365" s="7" t="s">
        <v>540</v>
      </c>
      <c r="B365" s="7" t="s">
        <v>31</v>
      </c>
      <c r="C365" t="s">
        <v>25</v>
      </c>
      <c r="D365">
        <v>5</v>
      </c>
      <c r="E365">
        <v>47</v>
      </c>
      <c r="F365">
        <f t="shared" si="169"/>
        <v>90</v>
      </c>
      <c r="G365" s="32">
        <v>137</v>
      </c>
      <c r="H365" s="8">
        <f t="shared" si="154"/>
        <v>2.1398790864012365</v>
      </c>
      <c r="I365" s="9">
        <f t="shared" si="148"/>
        <v>0.52222222222222225</v>
      </c>
      <c r="J365">
        <f t="shared" ref="J365:J367" si="171">G365</f>
        <v>137</v>
      </c>
      <c r="L365">
        <f t="shared" si="159"/>
        <v>2.1367205671564067</v>
      </c>
      <c r="N365" s="9">
        <f t="shared" si="149"/>
        <v>3.6496350364963499</v>
      </c>
      <c r="O365" s="9">
        <f t="shared" si="150"/>
        <v>10.638297872340425</v>
      </c>
      <c r="P365" s="10">
        <f t="shared" si="151"/>
        <v>1.2496875781054736E-3</v>
      </c>
      <c r="Q365" s="10">
        <f t="shared" si="152"/>
        <v>3.424143964008998E-2</v>
      </c>
      <c r="R365" s="9">
        <v>4001</v>
      </c>
      <c r="S365" s="8">
        <f t="shared" si="155"/>
        <v>3.6021685513789974</v>
      </c>
      <c r="V365" s="9">
        <v>41.823611</v>
      </c>
      <c r="W365" s="9">
        <f t="shared" si="153"/>
        <v>41.823611</v>
      </c>
      <c r="X365">
        <v>2025</v>
      </c>
      <c r="Y365" s="15" t="s">
        <v>32</v>
      </c>
    </row>
    <row r="366" spans="1:26" x14ac:dyDescent="0.35">
      <c r="A366" s="7" t="s">
        <v>541</v>
      </c>
      <c r="B366" s="7" t="s">
        <v>24</v>
      </c>
      <c r="C366" s="7" t="s">
        <v>25</v>
      </c>
      <c r="D366">
        <v>2</v>
      </c>
      <c r="E366" s="7">
        <v>76</v>
      </c>
      <c r="F366" s="7">
        <f t="shared" si="169"/>
        <v>165</v>
      </c>
      <c r="G366" s="32">
        <v>241</v>
      </c>
      <c r="H366" s="8">
        <f t="shared" si="154"/>
        <v>2.3838153659804311</v>
      </c>
      <c r="I366" s="9">
        <f t="shared" si="148"/>
        <v>0.46060606060606063</v>
      </c>
      <c r="J366">
        <f t="shared" si="171"/>
        <v>241</v>
      </c>
      <c r="K366" s="7"/>
      <c r="L366">
        <f t="shared" si="159"/>
        <v>2.3820170425748683</v>
      </c>
      <c r="N366" s="9">
        <f t="shared" si="149"/>
        <v>0.82987551867219922</v>
      </c>
      <c r="O366" s="22">
        <f t="shared" si="150"/>
        <v>2.6315789473684208</v>
      </c>
      <c r="P366" s="10">
        <f t="shared" si="151"/>
        <v>4.5770675186115009E-5</v>
      </c>
      <c r="Q366" s="10">
        <f t="shared" si="152"/>
        <v>5.515366359926859E-3</v>
      </c>
      <c r="R366" s="9">
        <v>43696.1</v>
      </c>
      <c r="S366" s="8">
        <f t="shared" si="155"/>
        <v>4.6404426766943789</v>
      </c>
      <c r="V366" s="22">
        <v>-22.9</v>
      </c>
      <c r="W366" s="9">
        <f t="shared" si="153"/>
        <v>22.9</v>
      </c>
      <c r="X366" s="7">
        <v>2015</v>
      </c>
      <c r="Y366" s="12" t="s">
        <v>542</v>
      </c>
      <c r="Z366" s="7"/>
    </row>
    <row r="367" spans="1:26" x14ac:dyDescent="0.35">
      <c r="A367" s="7" t="s">
        <v>543</v>
      </c>
      <c r="B367" s="7" t="s">
        <v>24</v>
      </c>
      <c r="C367" t="s">
        <v>25</v>
      </c>
      <c r="D367">
        <v>2</v>
      </c>
      <c r="E367">
        <v>61</v>
      </c>
      <c r="F367">
        <f t="shared" si="169"/>
        <v>121</v>
      </c>
      <c r="G367" s="32">
        <v>182</v>
      </c>
      <c r="H367" s="8">
        <f t="shared" si="154"/>
        <v>2.2624510897304293</v>
      </c>
      <c r="I367" s="9">
        <f t="shared" si="148"/>
        <v>0.50413223140495866</v>
      </c>
      <c r="J367">
        <f t="shared" si="171"/>
        <v>182</v>
      </c>
      <c r="L367">
        <f t="shared" si="159"/>
        <v>2.2600713879850747</v>
      </c>
      <c r="N367" s="9">
        <f t="shared" si="149"/>
        <v>1.098901098901099</v>
      </c>
      <c r="O367" s="9">
        <f t="shared" si="150"/>
        <v>3.278688524590164</v>
      </c>
      <c r="P367" s="10">
        <f t="shared" si="151"/>
        <v>7.0995713353373229E-6</v>
      </c>
      <c r="Q367" s="10">
        <f t="shared" si="152"/>
        <v>6.4606099151569643E-4</v>
      </c>
      <c r="R367" s="9">
        <v>281707.14899999998</v>
      </c>
      <c r="S367" s="8">
        <f t="shared" si="155"/>
        <v>5.4497978683981101</v>
      </c>
      <c r="V367" s="9">
        <v>-30</v>
      </c>
      <c r="W367" s="9">
        <f t="shared" si="153"/>
        <v>30</v>
      </c>
      <c r="X367">
        <v>2018</v>
      </c>
      <c r="Y367" s="12" t="s">
        <v>544</v>
      </c>
    </row>
    <row r="368" spans="1:26" x14ac:dyDescent="0.35">
      <c r="A368" s="7" t="s">
        <v>545</v>
      </c>
      <c r="B368" s="7" t="s">
        <v>132</v>
      </c>
      <c r="C368" t="s">
        <v>35</v>
      </c>
      <c r="D368">
        <v>1</v>
      </c>
      <c r="E368">
        <v>2</v>
      </c>
      <c r="F368">
        <f t="shared" si="169"/>
        <v>6</v>
      </c>
      <c r="G368" s="33">
        <v>8</v>
      </c>
      <c r="H368" s="8">
        <f t="shared" si="154"/>
        <v>0.95424250943932487</v>
      </c>
      <c r="I368" s="9">
        <f t="shared" si="148"/>
        <v>0.33333333333333331</v>
      </c>
      <c r="J368" s="16"/>
      <c r="K368">
        <f>G368</f>
        <v>8</v>
      </c>
      <c r="M368">
        <f t="shared" si="156"/>
        <v>0.90308998699194354</v>
      </c>
      <c r="N368" s="9">
        <f t="shared" si="149"/>
        <v>12.5</v>
      </c>
      <c r="O368" s="9">
        <f t="shared" si="150"/>
        <v>50</v>
      </c>
      <c r="P368" s="10">
        <f t="shared" si="151"/>
        <v>9.2592592592592587E-3</v>
      </c>
      <c r="Q368" s="10">
        <f t="shared" si="152"/>
        <v>7.407407407407407E-2</v>
      </c>
      <c r="R368" s="9">
        <v>108</v>
      </c>
      <c r="S368" s="8">
        <f t="shared" si="155"/>
        <v>2.0334237554869499</v>
      </c>
      <c r="T368" s="11">
        <v>398</v>
      </c>
      <c r="U368" s="11">
        <v>1500</v>
      </c>
      <c r="V368" s="9">
        <v>-19.716667000000001</v>
      </c>
      <c r="W368" s="9">
        <f t="shared" si="153"/>
        <v>19.716667000000001</v>
      </c>
      <c r="X368">
        <v>2021</v>
      </c>
      <c r="Y368" s="14" t="s">
        <v>65</v>
      </c>
    </row>
    <row r="369" spans="1:25" x14ac:dyDescent="0.35">
      <c r="A369" s="7" t="s">
        <v>546</v>
      </c>
      <c r="B369" s="7" t="s">
        <v>34</v>
      </c>
      <c r="C369" t="s">
        <v>25</v>
      </c>
      <c r="D369">
        <v>2</v>
      </c>
      <c r="E369">
        <v>26</v>
      </c>
      <c r="F369">
        <f t="shared" si="169"/>
        <v>45</v>
      </c>
      <c r="G369" s="32">
        <v>71</v>
      </c>
      <c r="H369" s="8">
        <f t="shared" si="154"/>
        <v>1.8573324964312685</v>
      </c>
      <c r="I369" s="9">
        <f t="shared" si="148"/>
        <v>0.57777777777777772</v>
      </c>
      <c r="J369">
        <f>G369</f>
        <v>71</v>
      </c>
      <c r="L369">
        <f t="shared" si="159"/>
        <v>1.8512583487190752</v>
      </c>
      <c r="N369" s="9">
        <f t="shared" si="149"/>
        <v>2.8169014084507045</v>
      </c>
      <c r="O369" s="9">
        <f t="shared" si="150"/>
        <v>7.6923076923076925</v>
      </c>
      <c r="P369" s="10">
        <f t="shared" si="151"/>
        <v>8.3893673158638743E-6</v>
      </c>
      <c r="Q369" s="10">
        <f t="shared" si="152"/>
        <v>2.9782253971316755E-4</v>
      </c>
      <c r="R369" s="9">
        <v>238397</v>
      </c>
      <c r="S369" s="8">
        <f t="shared" si="155"/>
        <v>5.3773007859186874</v>
      </c>
      <c r="V369" s="9">
        <v>44.416666999999997</v>
      </c>
      <c r="W369" s="9">
        <f t="shared" si="153"/>
        <v>44.416666999999997</v>
      </c>
      <c r="X369">
        <v>2022</v>
      </c>
      <c r="Y369" s="12" t="s">
        <v>36</v>
      </c>
    </row>
    <row r="370" spans="1:25" x14ac:dyDescent="0.35">
      <c r="A370" s="7" t="s">
        <v>547</v>
      </c>
      <c r="B370" s="7" t="s">
        <v>39</v>
      </c>
      <c r="C370" t="s">
        <v>35</v>
      </c>
      <c r="D370">
        <v>1</v>
      </c>
      <c r="E370">
        <v>3</v>
      </c>
      <c r="F370">
        <f t="shared" si="169"/>
        <v>2</v>
      </c>
      <c r="G370" s="33">
        <v>5</v>
      </c>
      <c r="H370" s="8">
        <f t="shared" si="154"/>
        <v>0.77815125038364363</v>
      </c>
      <c r="I370" s="9">
        <f t="shared" si="148"/>
        <v>1.5</v>
      </c>
      <c r="J370" s="16"/>
      <c r="K370">
        <f t="shared" ref="K370:K371" si="172">G370</f>
        <v>5</v>
      </c>
      <c r="M370">
        <f t="shared" si="156"/>
        <v>0.69897000433601886</v>
      </c>
      <c r="N370" s="9">
        <f t="shared" si="149"/>
        <v>20</v>
      </c>
      <c r="O370" s="9">
        <f t="shared" si="150"/>
        <v>33.333333333333329</v>
      </c>
      <c r="P370" s="10">
        <f t="shared" si="151"/>
        <v>1.1746740279572419E-2</v>
      </c>
      <c r="Q370" s="10">
        <f t="shared" si="152"/>
        <v>5.8733701397862097E-2</v>
      </c>
      <c r="R370" s="9">
        <v>85.13</v>
      </c>
      <c r="S370" s="8">
        <f t="shared" si="155"/>
        <v>1.9300826333923713</v>
      </c>
      <c r="T370" s="11">
        <v>495</v>
      </c>
      <c r="U370" s="11">
        <v>1900</v>
      </c>
      <c r="V370" s="9">
        <v>14.153611</v>
      </c>
      <c r="W370" s="9">
        <f t="shared" si="153"/>
        <v>14.153611</v>
      </c>
      <c r="X370">
        <v>2000</v>
      </c>
      <c r="Y370" s="14" t="s">
        <v>548</v>
      </c>
    </row>
    <row r="371" spans="1:25" x14ac:dyDescent="0.35">
      <c r="A371" s="7" t="s">
        <v>549</v>
      </c>
      <c r="B371" s="7" t="s">
        <v>39</v>
      </c>
      <c r="C371" t="s">
        <v>35</v>
      </c>
      <c r="D371">
        <v>1</v>
      </c>
      <c r="E371">
        <v>6</v>
      </c>
      <c r="F371">
        <f t="shared" si="169"/>
        <v>17</v>
      </c>
      <c r="G371" s="33">
        <v>23</v>
      </c>
      <c r="H371" s="8">
        <f t="shared" si="154"/>
        <v>1.3802112417116059</v>
      </c>
      <c r="I371" s="9">
        <f t="shared" si="148"/>
        <v>0.35294117647058826</v>
      </c>
      <c r="J371" s="16"/>
      <c r="K371">
        <f t="shared" si="172"/>
        <v>23</v>
      </c>
      <c r="M371">
        <f t="shared" si="156"/>
        <v>1.3617278360175928</v>
      </c>
      <c r="N371" s="9">
        <f t="shared" si="149"/>
        <v>4.3478260869565215</v>
      </c>
      <c r="O371" s="9">
        <f t="shared" si="150"/>
        <v>16.666666666666664</v>
      </c>
      <c r="P371" s="10">
        <f t="shared" si="151"/>
        <v>7.8118896961174912E-4</v>
      </c>
      <c r="Q371" s="10">
        <f t="shared" si="152"/>
        <v>1.796734630107023E-2</v>
      </c>
      <c r="R371" s="9">
        <v>1280.0999999999999</v>
      </c>
      <c r="S371" s="8">
        <f t="shared" si="155"/>
        <v>3.1072438975789747</v>
      </c>
      <c r="T371" s="11">
        <v>436</v>
      </c>
      <c r="U371" s="11">
        <v>11.8</v>
      </c>
      <c r="V371" s="9">
        <v>-10.75</v>
      </c>
      <c r="W371" s="9">
        <f t="shared" si="153"/>
        <v>10.75</v>
      </c>
      <c r="X371">
        <v>2020</v>
      </c>
      <c r="Y371" s="14" t="s">
        <v>49</v>
      </c>
    </row>
    <row r="372" spans="1:25" x14ac:dyDescent="0.35">
      <c r="A372" s="7" t="s">
        <v>550</v>
      </c>
      <c r="B372" s="7" t="s">
        <v>132</v>
      </c>
      <c r="C372" t="s">
        <v>25</v>
      </c>
      <c r="D372">
        <v>1</v>
      </c>
      <c r="E372">
        <v>33</v>
      </c>
      <c r="F372">
        <f t="shared" si="169"/>
        <v>84</v>
      </c>
      <c r="G372" s="32">
        <v>117</v>
      </c>
      <c r="H372" s="8">
        <f t="shared" si="154"/>
        <v>2.0718820073061255</v>
      </c>
      <c r="I372" s="9">
        <f t="shared" si="148"/>
        <v>0.39285714285714285</v>
      </c>
      <c r="J372">
        <f>G372</f>
        <v>117</v>
      </c>
      <c r="L372">
        <f t="shared" si="159"/>
        <v>2.0681858617461617</v>
      </c>
      <c r="N372" s="9">
        <f t="shared" si="149"/>
        <v>0.85470085470085477</v>
      </c>
      <c r="O372" s="9">
        <f t="shared" si="150"/>
        <v>3.0303030303030303</v>
      </c>
      <c r="P372" s="10">
        <f t="shared" si="151"/>
        <v>3.7316217628181209E-5</v>
      </c>
      <c r="Q372" s="10">
        <f t="shared" si="152"/>
        <v>4.3659974624972011E-3</v>
      </c>
      <c r="R372" s="9">
        <v>26798</v>
      </c>
      <c r="S372" s="8">
        <f t="shared" si="155"/>
        <v>4.428102382783436</v>
      </c>
      <c r="V372" s="9">
        <v>-1.943889</v>
      </c>
      <c r="W372" s="9">
        <f t="shared" si="153"/>
        <v>1.943889</v>
      </c>
      <c r="X372">
        <v>2022</v>
      </c>
      <c r="Y372" s="12" t="s">
        <v>36</v>
      </c>
    </row>
    <row r="373" spans="1:25" x14ac:dyDescent="0.35">
      <c r="A373" s="7" t="s">
        <v>551</v>
      </c>
      <c r="B373" s="7" t="s">
        <v>39</v>
      </c>
      <c r="C373" t="s">
        <v>35</v>
      </c>
      <c r="D373">
        <v>1</v>
      </c>
      <c r="E373">
        <v>4</v>
      </c>
      <c r="F373">
        <f t="shared" si="169"/>
        <v>8</v>
      </c>
      <c r="G373" s="33">
        <v>12</v>
      </c>
      <c r="H373" s="8">
        <f t="shared" si="154"/>
        <v>1.1139433523068367</v>
      </c>
      <c r="I373" s="9">
        <f t="shared" si="148"/>
        <v>0.5</v>
      </c>
      <c r="J373" s="16"/>
      <c r="K373">
        <f t="shared" ref="K373:K387" si="173">G373</f>
        <v>12</v>
      </c>
      <c r="M373">
        <f t="shared" si="156"/>
        <v>1.0791812460476249</v>
      </c>
      <c r="N373" s="9">
        <f t="shared" si="149"/>
        <v>8.3333333333333321</v>
      </c>
      <c r="O373" s="9">
        <f t="shared" si="150"/>
        <v>25</v>
      </c>
      <c r="P373" s="10">
        <f t="shared" si="151"/>
        <v>2.4570024570024569E-2</v>
      </c>
      <c r="Q373" s="10">
        <f t="shared" si="152"/>
        <v>0.29484029484029484</v>
      </c>
      <c r="R373" s="9">
        <v>40.700000000000003</v>
      </c>
      <c r="S373" s="8">
        <f t="shared" si="155"/>
        <v>1.6095944092252201</v>
      </c>
      <c r="T373" s="11">
        <v>980</v>
      </c>
      <c r="U373" s="11">
        <v>195.6</v>
      </c>
      <c r="V373" s="9">
        <v>20.335000000000001</v>
      </c>
      <c r="W373" s="9">
        <f t="shared" si="153"/>
        <v>20.335000000000001</v>
      </c>
      <c r="X373">
        <v>2009</v>
      </c>
      <c r="Y373" s="14" t="s">
        <v>98</v>
      </c>
    </row>
    <row r="374" spans="1:25" x14ac:dyDescent="0.35">
      <c r="A374" s="7" t="s">
        <v>552</v>
      </c>
      <c r="B374" s="7" t="s">
        <v>63</v>
      </c>
      <c r="C374" t="s">
        <v>35</v>
      </c>
      <c r="D374">
        <v>1</v>
      </c>
      <c r="E374">
        <v>1</v>
      </c>
      <c r="F374">
        <f t="shared" si="169"/>
        <v>8</v>
      </c>
      <c r="G374" s="33">
        <v>9</v>
      </c>
      <c r="H374" s="8">
        <f t="shared" si="154"/>
        <v>1</v>
      </c>
      <c r="I374" s="9">
        <f t="shared" si="148"/>
        <v>0.125</v>
      </c>
      <c r="J374" s="16"/>
      <c r="K374">
        <f t="shared" si="173"/>
        <v>9</v>
      </c>
      <c r="M374">
        <f t="shared" si="156"/>
        <v>0.95424250943932487</v>
      </c>
      <c r="N374">
        <f t="shared" si="149"/>
        <v>11.111111111111111</v>
      </c>
      <c r="O374">
        <f t="shared" si="150"/>
        <v>100</v>
      </c>
      <c r="P374" s="10">
        <f t="shared" si="151"/>
        <v>1.1494252873563218E-2</v>
      </c>
      <c r="Q374" s="10">
        <f t="shared" si="152"/>
        <v>0.10344827586206896</v>
      </c>
      <c r="R374" s="9">
        <v>87</v>
      </c>
      <c r="S374" s="8">
        <f t="shared" si="155"/>
        <v>1.9395192526186185</v>
      </c>
      <c r="T374" s="11">
        <v>286</v>
      </c>
      <c r="U374" s="11">
        <v>790</v>
      </c>
      <c r="V374" s="9">
        <v>17.897908000000001</v>
      </c>
      <c r="W374" s="9">
        <f t="shared" si="153"/>
        <v>17.897908000000001</v>
      </c>
      <c r="X374">
        <v>2022</v>
      </c>
      <c r="Y374" s="12" t="s">
        <v>36</v>
      </c>
    </row>
    <row r="375" spans="1:25" x14ac:dyDescent="0.35">
      <c r="A375" s="7" t="s">
        <v>553</v>
      </c>
      <c r="B375" s="7" t="s">
        <v>63</v>
      </c>
      <c r="C375" t="s">
        <v>35</v>
      </c>
      <c r="D375">
        <v>1</v>
      </c>
      <c r="E375">
        <v>1</v>
      </c>
      <c r="F375">
        <f t="shared" si="169"/>
        <v>5</v>
      </c>
      <c r="G375" s="33">
        <v>6</v>
      </c>
      <c r="H375" s="8">
        <f t="shared" si="154"/>
        <v>0.84509804001425681</v>
      </c>
      <c r="I375" s="9">
        <f t="shared" si="148"/>
        <v>0.2</v>
      </c>
      <c r="J375" s="16"/>
      <c r="K375">
        <f t="shared" si="173"/>
        <v>6</v>
      </c>
      <c r="M375">
        <f t="shared" si="156"/>
        <v>0.77815125038364363</v>
      </c>
      <c r="N375" s="9">
        <f t="shared" si="149"/>
        <v>16.666666666666664</v>
      </c>
      <c r="O375" s="9">
        <f t="shared" si="150"/>
        <v>100</v>
      </c>
      <c r="P375" s="10">
        <f t="shared" si="151"/>
        <v>4.7619047619047616E-2</v>
      </c>
      <c r="Q375" s="10">
        <f t="shared" si="152"/>
        <v>0.2857142857142857</v>
      </c>
      <c r="R375" s="9">
        <v>21</v>
      </c>
      <c r="S375" s="8">
        <f t="shared" si="155"/>
        <v>1.3222192947339193</v>
      </c>
      <c r="T375" s="11">
        <v>1047</v>
      </c>
      <c r="U375" s="11">
        <v>741.9</v>
      </c>
      <c r="V375" s="9">
        <v>17.483332999999998</v>
      </c>
      <c r="W375" s="9">
        <f t="shared" si="153"/>
        <v>17.483332999999998</v>
      </c>
      <c r="X375">
        <v>2018</v>
      </c>
      <c r="Y375" s="14" t="s">
        <v>554</v>
      </c>
    </row>
    <row r="376" spans="1:25" x14ac:dyDescent="0.35">
      <c r="A376" s="7" t="s">
        <v>555</v>
      </c>
      <c r="B376" s="7" t="s">
        <v>230</v>
      </c>
      <c r="C376" t="s">
        <v>35</v>
      </c>
      <c r="D376">
        <v>0</v>
      </c>
      <c r="E376">
        <v>0</v>
      </c>
      <c r="F376">
        <f t="shared" si="169"/>
        <v>1</v>
      </c>
      <c r="G376" s="19">
        <v>1</v>
      </c>
      <c r="H376" s="8">
        <f t="shared" si="154"/>
        <v>0.3010299956639812</v>
      </c>
      <c r="I376" s="9">
        <f t="shared" si="148"/>
        <v>0</v>
      </c>
      <c r="J376" s="24"/>
      <c r="K376">
        <f t="shared" si="173"/>
        <v>1</v>
      </c>
      <c r="M376">
        <f t="shared" si="156"/>
        <v>0</v>
      </c>
      <c r="N376" s="9">
        <f t="shared" si="149"/>
        <v>0</v>
      </c>
      <c r="O376" s="9" t="e">
        <f t="shared" si="150"/>
        <v>#DIV/0!</v>
      </c>
      <c r="P376" s="10">
        <f t="shared" si="151"/>
        <v>0</v>
      </c>
      <c r="Q376" s="10">
        <f t="shared" si="152"/>
        <v>8.2101806239737278E-3</v>
      </c>
      <c r="R376" s="9">
        <v>121.8</v>
      </c>
      <c r="S376" s="8">
        <f t="shared" si="155"/>
        <v>2.0856472882968564</v>
      </c>
      <c r="T376" s="11">
        <v>820</v>
      </c>
      <c r="U376" s="11">
        <v>1880</v>
      </c>
      <c r="V376" s="9">
        <v>-15.933332999999999</v>
      </c>
      <c r="W376" s="9">
        <f t="shared" si="153"/>
        <v>15.933332999999999</v>
      </c>
      <c r="X376">
        <v>2021</v>
      </c>
      <c r="Y376" s="17" t="s">
        <v>556</v>
      </c>
    </row>
    <row r="377" spans="1:25" x14ac:dyDescent="0.35">
      <c r="A377" s="7" t="s">
        <v>557</v>
      </c>
      <c r="B377" s="7" t="s">
        <v>63</v>
      </c>
      <c r="C377" t="s">
        <v>35</v>
      </c>
      <c r="D377">
        <v>1</v>
      </c>
      <c r="E377">
        <v>2</v>
      </c>
      <c r="F377">
        <f t="shared" si="169"/>
        <v>4</v>
      </c>
      <c r="G377" s="33">
        <v>6</v>
      </c>
      <c r="H377" s="8">
        <f t="shared" si="154"/>
        <v>0.84509804001425681</v>
      </c>
      <c r="I377" s="9">
        <f t="shared" si="148"/>
        <v>0.5</v>
      </c>
      <c r="J377" s="16"/>
      <c r="K377">
        <f t="shared" si="173"/>
        <v>6</v>
      </c>
      <c r="M377">
        <f t="shared" si="156"/>
        <v>0.77815125038364363</v>
      </c>
      <c r="N377" s="9">
        <f t="shared" si="149"/>
        <v>16.666666666666664</v>
      </c>
      <c r="O377" s="9">
        <f t="shared" si="150"/>
        <v>50</v>
      </c>
      <c r="P377" s="10">
        <f t="shared" si="151"/>
        <v>3.8314176245210726E-3</v>
      </c>
      <c r="Q377" s="10">
        <f t="shared" si="152"/>
        <v>2.2988505747126436E-2</v>
      </c>
      <c r="R377" s="9">
        <v>261</v>
      </c>
      <c r="S377" s="8">
        <f t="shared" si="155"/>
        <v>2.4166405073382808</v>
      </c>
      <c r="T377" s="11">
        <v>1156</v>
      </c>
      <c r="U377" s="11">
        <v>706.3</v>
      </c>
      <c r="V377" s="9">
        <v>17.3</v>
      </c>
      <c r="W377" s="9">
        <f t="shared" si="153"/>
        <v>17.3</v>
      </c>
      <c r="X377">
        <v>2022</v>
      </c>
      <c r="Y377" s="12" t="s">
        <v>36</v>
      </c>
    </row>
    <row r="378" spans="1:25" x14ac:dyDescent="0.35">
      <c r="A378" s="7" t="s">
        <v>558</v>
      </c>
      <c r="B378" s="7" t="s">
        <v>63</v>
      </c>
      <c r="C378" t="s">
        <v>35</v>
      </c>
      <c r="D378">
        <v>3</v>
      </c>
      <c r="E378">
        <v>9</v>
      </c>
      <c r="F378">
        <f t="shared" si="169"/>
        <v>21</v>
      </c>
      <c r="G378" s="33">
        <v>30</v>
      </c>
      <c r="H378" s="8">
        <f t="shared" si="154"/>
        <v>1.4913616938342726</v>
      </c>
      <c r="I378" s="9">
        <f t="shared" si="148"/>
        <v>0.42857142857142855</v>
      </c>
      <c r="J378" s="16"/>
      <c r="K378">
        <f t="shared" si="173"/>
        <v>30</v>
      </c>
      <c r="M378">
        <f t="shared" si="156"/>
        <v>1.4771212547196624</v>
      </c>
      <c r="N378" s="9">
        <f t="shared" si="149"/>
        <v>10</v>
      </c>
      <c r="O378" s="9">
        <f t="shared" si="150"/>
        <v>33.333333333333329</v>
      </c>
      <c r="P378" s="10">
        <f t="shared" si="151"/>
        <v>4.8622366288492711E-3</v>
      </c>
      <c r="Q378" s="10">
        <f t="shared" si="152"/>
        <v>4.8622366288492709E-2</v>
      </c>
      <c r="R378" s="9">
        <v>617</v>
      </c>
      <c r="S378" s="8">
        <f t="shared" si="155"/>
        <v>2.7902851640332416</v>
      </c>
      <c r="T378" s="11">
        <v>950</v>
      </c>
      <c r="U378" s="11">
        <v>341.4</v>
      </c>
      <c r="V378" s="9">
        <v>13.883333</v>
      </c>
      <c r="W378" s="9">
        <f t="shared" si="153"/>
        <v>13.883333</v>
      </c>
      <c r="X378">
        <v>2011</v>
      </c>
      <c r="Y378" s="14" t="s">
        <v>559</v>
      </c>
    </row>
    <row r="379" spans="1:25" x14ac:dyDescent="0.35">
      <c r="A379" s="7" t="s">
        <v>560</v>
      </c>
      <c r="B379" s="7" t="s">
        <v>63</v>
      </c>
      <c r="C379" t="s">
        <v>35</v>
      </c>
      <c r="D379">
        <v>1</v>
      </c>
      <c r="E379">
        <v>1</v>
      </c>
      <c r="F379">
        <f t="shared" si="169"/>
        <v>5</v>
      </c>
      <c r="G379" s="33">
        <v>6</v>
      </c>
      <c r="H379" s="8">
        <f t="shared" si="154"/>
        <v>0.84509804001425681</v>
      </c>
      <c r="I379" s="9">
        <f t="shared" si="148"/>
        <v>0.2</v>
      </c>
      <c r="J379" s="16"/>
      <c r="K379">
        <f t="shared" si="173"/>
        <v>6</v>
      </c>
      <c r="M379">
        <f t="shared" si="156"/>
        <v>0.77815125038364363</v>
      </c>
      <c r="N379">
        <f t="shared" si="149"/>
        <v>16.666666666666664</v>
      </c>
      <c r="O379">
        <f t="shared" si="150"/>
        <v>100</v>
      </c>
      <c r="P379" s="10">
        <f t="shared" si="151"/>
        <v>1.1363636363636364E-2</v>
      </c>
      <c r="Q379" s="10">
        <f t="shared" si="152"/>
        <v>6.8181818181818177E-2</v>
      </c>
      <c r="R379" s="9">
        <v>88</v>
      </c>
      <c r="S379" s="8">
        <f t="shared" si="155"/>
        <v>1.9444826721501687</v>
      </c>
      <c r="T379" s="11">
        <v>424</v>
      </c>
      <c r="U379" s="11">
        <v>802.2</v>
      </c>
      <c r="V379" s="9">
        <v>18.059999999999999</v>
      </c>
      <c r="W379" s="9">
        <f t="shared" si="153"/>
        <v>18.059999999999999</v>
      </c>
      <c r="X379">
        <v>2011</v>
      </c>
      <c r="Y379" t="s">
        <v>561</v>
      </c>
    </row>
    <row r="380" spans="1:25" x14ac:dyDescent="0.35">
      <c r="A380" s="7" t="s">
        <v>562</v>
      </c>
      <c r="B380" s="7" t="s">
        <v>31</v>
      </c>
      <c r="C380" t="s">
        <v>35</v>
      </c>
      <c r="D380">
        <v>0</v>
      </c>
      <c r="E380">
        <v>4</v>
      </c>
      <c r="F380">
        <f t="shared" si="169"/>
        <v>6</v>
      </c>
      <c r="G380" s="33">
        <v>10</v>
      </c>
      <c r="H380" s="8">
        <f t="shared" si="154"/>
        <v>1.0413926851582251</v>
      </c>
      <c r="I380" s="9">
        <f t="shared" si="148"/>
        <v>0.66666666666666663</v>
      </c>
      <c r="J380" s="16"/>
      <c r="K380">
        <f t="shared" si="173"/>
        <v>10</v>
      </c>
      <c r="M380">
        <f t="shared" si="156"/>
        <v>1</v>
      </c>
      <c r="N380" s="9">
        <f t="shared" si="149"/>
        <v>0</v>
      </c>
      <c r="O380" s="9">
        <f t="shared" si="150"/>
        <v>0</v>
      </c>
      <c r="P380" s="10">
        <f t="shared" si="151"/>
        <v>0</v>
      </c>
      <c r="Q380" s="10">
        <f t="shared" si="152"/>
        <v>4.1322314049586778E-2</v>
      </c>
      <c r="R380" s="9">
        <v>242</v>
      </c>
      <c r="S380" s="8">
        <f t="shared" si="155"/>
        <v>2.3838153659804311</v>
      </c>
      <c r="T380" s="11">
        <v>240</v>
      </c>
      <c r="U380" s="11">
        <v>21.16</v>
      </c>
      <c r="V380" s="9">
        <v>46.777799999999999</v>
      </c>
      <c r="W380" s="9">
        <f t="shared" si="153"/>
        <v>46.777799999999999</v>
      </c>
      <c r="X380">
        <v>2022</v>
      </c>
      <c r="Y380" s="12" t="s">
        <v>36</v>
      </c>
    </row>
    <row r="381" spans="1:25" x14ac:dyDescent="0.35">
      <c r="A381" s="7" t="s">
        <v>563</v>
      </c>
      <c r="B381" s="7" t="s">
        <v>63</v>
      </c>
      <c r="C381" t="s">
        <v>35</v>
      </c>
      <c r="D381">
        <v>1</v>
      </c>
      <c r="E381">
        <v>4</v>
      </c>
      <c r="F381">
        <f t="shared" si="169"/>
        <v>11</v>
      </c>
      <c r="G381" s="33">
        <v>15</v>
      </c>
      <c r="H381" s="8">
        <f t="shared" si="154"/>
        <v>1.2041199826559248</v>
      </c>
      <c r="I381" s="9">
        <f t="shared" si="148"/>
        <v>0.36363636363636365</v>
      </c>
      <c r="J381" s="16"/>
      <c r="K381">
        <f t="shared" si="173"/>
        <v>15</v>
      </c>
      <c r="M381">
        <f t="shared" si="156"/>
        <v>1.1760912590556813</v>
      </c>
      <c r="N381" s="9">
        <f t="shared" si="149"/>
        <v>6.666666666666667</v>
      </c>
      <c r="O381" s="9">
        <f t="shared" si="150"/>
        <v>25</v>
      </c>
      <c r="P381" s="10">
        <f t="shared" si="151"/>
        <v>2.5706940874035988E-3</v>
      </c>
      <c r="Q381" s="10">
        <f t="shared" si="152"/>
        <v>3.8560411311053984E-2</v>
      </c>
      <c r="R381" s="9">
        <v>389</v>
      </c>
      <c r="S381" s="8">
        <f t="shared" si="155"/>
        <v>2.5899496013257077</v>
      </c>
      <c r="T381" s="11">
        <v>1234</v>
      </c>
      <c r="U381" s="11">
        <v>272.2</v>
      </c>
      <c r="V381" s="9">
        <v>13.166667</v>
      </c>
      <c r="W381" s="9">
        <f t="shared" si="153"/>
        <v>13.166667</v>
      </c>
      <c r="X381">
        <v>2022</v>
      </c>
      <c r="Y381" s="12" t="s">
        <v>36</v>
      </c>
    </row>
    <row r="382" spans="1:25" x14ac:dyDescent="0.35">
      <c r="A382" s="7" t="s">
        <v>564</v>
      </c>
      <c r="B382" s="7" t="s">
        <v>34</v>
      </c>
      <c r="C382" t="s">
        <v>35</v>
      </c>
      <c r="D382">
        <v>0</v>
      </c>
      <c r="E382">
        <v>1</v>
      </c>
      <c r="F382">
        <f t="shared" si="169"/>
        <v>1</v>
      </c>
      <c r="G382" s="32">
        <v>2</v>
      </c>
      <c r="H382" s="8">
        <f t="shared" si="154"/>
        <v>0.47712125471966244</v>
      </c>
      <c r="I382" s="9">
        <f t="shared" si="148"/>
        <v>1</v>
      </c>
      <c r="K382">
        <f t="shared" si="173"/>
        <v>2</v>
      </c>
      <c r="M382">
        <f t="shared" si="156"/>
        <v>0.3010299956639812</v>
      </c>
      <c r="N382" s="9">
        <f t="shared" si="149"/>
        <v>0</v>
      </c>
      <c r="O382" s="9">
        <f t="shared" si="150"/>
        <v>0</v>
      </c>
      <c r="P382" s="10">
        <f t="shared" si="151"/>
        <v>0</v>
      </c>
      <c r="Q382" s="10">
        <f t="shared" si="152"/>
        <v>1.0526315789473684</v>
      </c>
      <c r="R382" s="9">
        <v>1.9</v>
      </c>
      <c r="S382" s="8">
        <f t="shared" si="155"/>
        <v>0.27875360095282892</v>
      </c>
      <c r="T382" s="11">
        <v>71</v>
      </c>
      <c r="U382" s="11">
        <v>3.8</v>
      </c>
      <c r="V382" s="9">
        <v>42.473599999999998</v>
      </c>
      <c r="W382" s="9">
        <f t="shared" si="153"/>
        <v>42.473599999999998</v>
      </c>
      <c r="X382">
        <v>2025</v>
      </c>
      <c r="Y382" s="14" t="s">
        <v>170</v>
      </c>
    </row>
    <row r="383" spans="1:25" x14ac:dyDescent="0.35">
      <c r="A383" s="7" t="s">
        <v>565</v>
      </c>
      <c r="B383" s="7" t="s">
        <v>39</v>
      </c>
      <c r="C383" t="s">
        <v>35</v>
      </c>
      <c r="D383">
        <v>0</v>
      </c>
      <c r="E383">
        <v>32</v>
      </c>
      <c r="F383">
        <f t="shared" si="169"/>
        <v>37</v>
      </c>
      <c r="G383" s="33">
        <v>69</v>
      </c>
      <c r="H383" s="8">
        <f t="shared" si="154"/>
        <v>1.8450980400142569</v>
      </c>
      <c r="I383" s="9">
        <f t="shared" si="148"/>
        <v>0.86486486486486491</v>
      </c>
      <c r="J383" s="16"/>
      <c r="K383">
        <f t="shared" si="173"/>
        <v>69</v>
      </c>
      <c r="M383">
        <f t="shared" si="156"/>
        <v>1.8388490907372552</v>
      </c>
      <c r="N383" s="9">
        <f t="shared" si="149"/>
        <v>0</v>
      </c>
      <c r="O383" s="9">
        <f t="shared" si="150"/>
        <v>0</v>
      </c>
      <c r="P383" s="10">
        <f t="shared" si="151"/>
        <v>0</v>
      </c>
      <c r="Q383" s="10">
        <f t="shared" si="152"/>
        <v>5.1382104134397718E-3</v>
      </c>
      <c r="R383" s="9">
        <v>13428.8</v>
      </c>
      <c r="S383" s="8">
        <f t="shared" si="155"/>
        <v>4.1280372057690302</v>
      </c>
      <c r="T383" s="11">
        <v>890</v>
      </c>
      <c r="U383" s="11">
        <v>15.55</v>
      </c>
      <c r="V383" s="9">
        <v>12</v>
      </c>
      <c r="W383" s="9">
        <f t="shared" si="153"/>
        <v>12</v>
      </c>
      <c r="X383">
        <v>1997</v>
      </c>
      <c r="Y383" s="14" t="s">
        <v>40</v>
      </c>
    </row>
    <row r="384" spans="1:25" x14ac:dyDescent="0.35">
      <c r="A384" s="7" t="s">
        <v>566</v>
      </c>
      <c r="B384" s="7" t="s">
        <v>179</v>
      </c>
      <c r="C384" t="s">
        <v>35</v>
      </c>
      <c r="D384">
        <v>6</v>
      </c>
      <c r="E384">
        <v>14</v>
      </c>
      <c r="F384">
        <v>16</v>
      </c>
      <c r="G384" s="33">
        <v>30</v>
      </c>
      <c r="H384" s="8">
        <f t="shared" si="154"/>
        <v>1.4913616938342726</v>
      </c>
      <c r="I384" s="9">
        <f t="shared" si="148"/>
        <v>0.875</v>
      </c>
      <c r="J384" s="16"/>
      <c r="K384">
        <f t="shared" si="173"/>
        <v>30</v>
      </c>
      <c r="M384">
        <f t="shared" si="156"/>
        <v>1.4771212547196624</v>
      </c>
      <c r="N384" s="9">
        <f t="shared" si="149"/>
        <v>20</v>
      </c>
      <c r="O384" s="9">
        <f t="shared" si="150"/>
        <v>42.857142857142854</v>
      </c>
      <c r="P384" s="10">
        <f t="shared" si="151"/>
        <v>2.1193924408336277E-3</v>
      </c>
      <c r="Q384" s="10">
        <f t="shared" si="152"/>
        <v>1.0596962204168139E-2</v>
      </c>
      <c r="R384" s="9">
        <v>2831</v>
      </c>
      <c r="S384" s="8">
        <f t="shared" si="155"/>
        <v>3.4519398693651029</v>
      </c>
      <c r="T384" s="11">
        <v>1858</v>
      </c>
      <c r="U384" s="11">
        <v>875</v>
      </c>
      <c r="V384" s="9">
        <v>-13.833333</v>
      </c>
      <c r="W384" s="9">
        <f t="shared" si="153"/>
        <v>13.833333</v>
      </c>
      <c r="X384">
        <v>2013</v>
      </c>
      <c r="Y384" s="14" t="s">
        <v>567</v>
      </c>
    </row>
    <row r="385" spans="1:25" x14ac:dyDescent="0.35">
      <c r="A385" s="7" t="s">
        <v>568</v>
      </c>
      <c r="B385" s="7" t="s">
        <v>34</v>
      </c>
      <c r="C385" t="s">
        <v>35</v>
      </c>
      <c r="D385">
        <v>1</v>
      </c>
      <c r="E385">
        <v>7</v>
      </c>
      <c r="F385">
        <f t="shared" ref="F385:F448" si="174">G385-E385</f>
        <v>16</v>
      </c>
      <c r="G385" s="33">
        <v>23</v>
      </c>
      <c r="H385" s="8">
        <f t="shared" si="154"/>
        <v>1.3802112417116059</v>
      </c>
      <c r="I385" s="9">
        <f t="shared" si="148"/>
        <v>0.4375</v>
      </c>
      <c r="J385" s="16"/>
      <c r="K385">
        <f t="shared" si="173"/>
        <v>23</v>
      </c>
      <c r="M385">
        <f t="shared" si="156"/>
        <v>1.3617278360175928</v>
      </c>
      <c r="N385" s="9">
        <f t="shared" si="149"/>
        <v>4.3478260869565215</v>
      </c>
      <c r="O385" s="9">
        <f t="shared" si="150"/>
        <v>14.285714285714285</v>
      </c>
      <c r="P385" s="10">
        <f t="shared" si="151"/>
        <v>2.0946795140343527E-3</v>
      </c>
      <c r="Q385" s="10">
        <f t="shared" si="152"/>
        <v>4.8177628822790114E-2</v>
      </c>
      <c r="R385" s="9">
        <v>477.4</v>
      </c>
      <c r="S385" s="8">
        <f t="shared" si="155"/>
        <v>2.6788824146707357</v>
      </c>
      <c r="T385" s="11">
        <v>1434</v>
      </c>
      <c r="U385" s="11">
        <v>2.11</v>
      </c>
      <c r="V385" s="9">
        <v>37.75</v>
      </c>
      <c r="W385" s="9">
        <f t="shared" si="153"/>
        <v>37.75</v>
      </c>
      <c r="X385">
        <v>2020</v>
      </c>
      <c r="Y385" s="17" t="s">
        <v>569</v>
      </c>
    </row>
    <row r="386" spans="1:25" x14ac:dyDescent="0.35">
      <c r="A386" s="7" t="s">
        <v>570</v>
      </c>
      <c r="B386" s="7" t="s">
        <v>63</v>
      </c>
      <c r="C386" t="s">
        <v>35</v>
      </c>
      <c r="D386">
        <v>1</v>
      </c>
      <c r="E386">
        <v>1</v>
      </c>
      <c r="F386">
        <f t="shared" si="174"/>
        <v>5</v>
      </c>
      <c r="G386" s="33">
        <v>6</v>
      </c>
      <c r="H386" s="8">
        <f t="shared" si="154"/>
        <v>0.84509804001425681</v>
      </c>
      <c r="I386" s="9">
        <f t="shared" ref="I386:I449" si="175">E386/F386</f>
        <v>0.2</v>
      </c>
      <c r="J386" s="16"/>
      <c r="K386">
        <f t="shared" si="173"/>
        <v>6</v>
      </c>
      <c r="M386">
        <f t="shared" si="156"/>
        <v>0.77815125038364363</v>
      </c>
      <c r="N386" s="9">
        <f t="shared" ref="N386:N449" si="176">(D386/G386)*100</f>
        <v>16.666666666666664</v>
      </c>
      <c r="O386" s="9"/>
      <c r="P386" s="10">
        <f t="shared" ref="P386:P449" si="177">(D386/R386)</f>
        <v>3.8461538461538464E-2</v>
      </c>
      <c r="Q386" s="10">
        <f t="shared" ref="Q386:Q449" si="178">(G386/R386)</f>
        <v>0.23076923076923078</v>
      </c>
      <c r="R386" s="9">
        <v>26</v>
      </c>
      <c r="S386" s="8">
        <f t="shared" si="155"/>
        <v>1.414973347970818</v>
      </c>
      <c r="T386" s="11">
        <v>84</v>
      </c>
      <c r="U386" s="11">
        <v>195</v>
      </c>
      <c r="V386" s="9">
        <v>12.583333</v>
      </c>
      <c r="W386" s="9">
        <f t="shared" ref="W386:W449" si="179">ABS(V386)</f>
        <v>12.583333</v>
      </c>
      <c r="X386">
        <v>2013</v>
      </c>
      <c r="Y386" s="17" t="s">
        <v>147</v>
      </c>
    </row>
    <row r="387" spans="1:25" x14ac:dyDescent="0.35">
      <c r="A387" s="7" t="s">
        <v>571</v>
      </c>
      <c r="B387" s="7" t="s">
        <v>44</v>
      </c>
      <c r="C387" t="s">
        <v>35</v>
      </c>
      <c r="D387">
        <v>1</v>
      </c>
      <c r="E387">
        <v>1</v>
      </c>
      <c r="F387">
        <f t="shared" si="174"/>
        <v>4</v>
      </c>
      <c r="G387" s="32">
        <v>5</v>
      </c>
      <c r="H387" s="8">
        <f t="shared" ref="H387:H450" si="180">LOG((G387+1))</f>
        <v>0.77815125038364363</v>
      </c>
      <c r="I387" s="9">
        <f t="shared" si="175"/>
        <v>0.25</v>
      </c>
      <c r="K387">
        <f t="shared" si="173"/>
        <v>5</v>
      </c>
      <c r="M387">
        <f t="shared" si="156"/>
        <v>0.69897000433601886</v>
      </c>
      <c r="N387" s="9">
        <f t="shared" si="176"/>
        <v>20</v>
      </c>
      <c r="O387" s="9">
        <f t="shared" ref="O387:O450" si="181">(D387/E387)*100</f>
        <v>100</v>
      </c>
      <c r="P387" s="10">
        <f t="shared" si="177"/>
        <v>1.7921146953405018E-3</v>
      </c>
      <c r="Q387" s="10">
        <f t="shared" si="178"/>
        <v>8.9605734767025085E-3</v>
      </c>
      <c r="R387" s="9">
        <v>558</v>
      </c>
      <c r="S387" s="8">
        <f t="shared" ref="S387:S450" si="182">LOG(R387)</f>
        <v>2.7466341989375787</v>
      </c>
      <c r="T387" s="11">
        <v>713</v>
      </c>
      <c r="U387" s="11">
        <v>934</v>
      </c>
      <c r="V387" s="9">
        <v>-0.83</v>
      </c>
      <c r="W387" s="9">
        <f t="shared" si="179"/>
        <v>0.83</v>
      </c>
      <c r="X387">
        <v>2025</v>
      </c>
      <c r="Y387" s="14" t="s">
        <v>95</v>
      </c>
    </row>
    <row r="388" spans="1:25" x14ac:dyDescent="0.35">
      <c r="A388" s="7" t="s">
        <v>572</v>
      </c>
      <c r="B388" s="7" t="s">
        <v>24</v>
      </c>
      <c r="C388" t="s">
        <v>25</v>
      </c>
      <c r="D388">
        <v>1</v>
      </c>
      <c r="E388">
        <v>4</v>
      </c>
      <c r="F388">
        <f t="shared" si="174"/>
        <v>11</v>
      </c>
      <c r="G388" s="32">
        <v>15</v>
      </c>
      <c r="H388" s="8">
        <f t="shared" si="180"/>
        <v>1.2041199826559248</v>
      </c>
      <c r="I388" s="9">
        <f t="shared" si="175"/>
        <v>0.36363636363636365</v>
      </c>
      <c r="J388">
        <f>G388</f>
        <v>15</v>
      </c>
      <c r="L388">
        <f t="shared" ref="L388:L450" si="183">LOG(J388)</f>
        <v>1.1760912590556813</v>
      </c>
      <c r="N388" s="9">
        <f t="shared" si="176"/>
        <v>6.666666666666667</v>
      </c>
      <c r="O388" s="9">
        <f t="shared" si="181"/>
        <v>25</v>
      </c>
      <c r="P388" s="10">
        <f t="shared" si="177"/>
        <v>1.1154365260844832E-5</v>
      </c>
      <c r="Q388" s="10">
        <f t="shared" si="178"/>
        <v>1.6731547891267248E-4</v>
      </c>
      <c r="R388" s="9">
        <v>89651</v>
      </c>
      <c r="S388" s="8">
        <f t="shared" si="182"/>
        <v>4.9525551382045014</v>
      </c>
      <c r="V388" s="9">
        <v>-30.87</v>
      </c>
      <c r="W388" s="9">
        <f t="shared" si="179"/>
        <v>30.87</v>
      </c>
      <c r="X388">
        <v>2022</v>
      </c>
      <c r="Y388" s="17" t="s">
        <v>573</v>
      </c>
    </row>
    <row r="389" spans="1:25" x14ac:dyDescent="0.35">
      <c r="A389" s="7" t="s">
        <v>574</v>
      </c>
      <c r="B389" s="7" t="s">
        <v>63</v>
      </c>
      <c r="C389" t="s">
        <v>35</v>
      </c>
      <c r="F389">
        <f t="shared" si="174"/>
        <v>14</v>
      </c>
      <c r="G389" s="33">
        <v>14</v>
      </c>
      <c r="H389" s="8">
        <f t="shared" si="180"/>
        <v>1.1760912590556813</v>
      </c>
      <c r="I389" s="9">
        <f t="shared" si="175"/>
        <v>0</v>
      </c>
      <c r="J389" s="16"/>
      <c r="K389">
        <f t="shared" ref="K389:K390" si="184">G389</f>
        <v>14</v>
      </c>
      <c r="M389">
        <f t="shared" si="156"/>
        <v>1.146128035678238</v>
      </c>
      <c r="N389" s="9">
        <f t="shared" si="176"/>
        <v>0</v>
      </c>
      <c r="O389" s="9" t="e">
        <f t="shared" si="181"/>
        <v>#DIV/0!</v>
      </c>
      <c r="P389" s="10">
        <f t="shared" si="177"/>
        <v>0</v>
      </c>
      <c r="Q389" s="10">
        <f t="shared" si="178"/>
        <v>8.5889570552147243E-2</v>
      </c>
      <c r="R389" s="9">
        <v>163</v>
      </c>
      <c r="S389" s="8">
        <f t="shared" si="182"/>
        <v>2.2121876044039577</v>
      </c>
      <c r="T389" s="11">
        <v>40</v>
      </c>
      <c r="U389" s="11">
        <v>615</v>
      </c>
      <c r="V389" s="9">
        <v>24.1</v>
      </c>
      <c r="W389" s="9">
        <f t="shared" si="179"/>
        <v>24.1</v>
      </c>
      <c r="X389">
        <v>1994</v>
      </c>
      <c r="Y389" s="14" t="s">
        <v>575</v>
      </c>
    </row>
    <row r="390" spans="1:25" x14ac:dyDescent="0.35">
      <c r="A390" s="7" t="s">
        <v>576</v>
      </c>
      <c r="B390" s="7" t="s">
        <v>39</v>
      </c>
      <c r="C390" t="s">
        <v>35</v>
      </c>
      <c r="D390">
        <v>0</v>
      </c>
      <c r="E390">
        <v>9</v>
      </c>
      <c r="F390">
        <f t="shared" si="174"/>
        <v>25</v>
      </c>
      <c r="G390" s="33">
        <v>34</v>
      </c>
      <c r="H390" s="8">
        <f t="shared" si="180"/>
        <v>1.5440680443502757</v>
      </c>
      <c r="I390" s="9">
        <f t="shared" si="175"/>
        <v>0.36</v>
      </c>
      <c r="J390" s="16"/>
      <c r="K390">
        <f t="shared" si="184"/>
        <v>34</v>
      </c>
      <c r="M390">
        <f t="shared" ref="M390:M452" si="185">LOG(K390)</f>
        <v>1.5314789170422551</v>
      </c>
      <c r="N390" s="9">
        <f t="shared" si="176"/>
        <v>0</v>
      </c>
      <c r="O390" s="9">
        <f t="shared" si="181"/>
        <v>0</v>
      </c>
      <c r="P390" s="10">
        <f t="shared" si="177"/>
        <v>0</v>
      </c>
      <c r="Q390" s="10">
        <f t="shared" si="178"/>
        <v>0.74235807860262015</v>
      </c>
      <c r="R390" s="9">
        <v>45.8</v>
      </c>
      <c r="S390" s="8">
        <f t="shared" si="182"/>
        <v>1.6608654780038692</v>
      </c>
      <c r="T390" s="11">
        <v>69</v>
      </c>
      <c r="U390" s="11">
        <v>55.49</v>
      </c>
      <c r="V390" s="9">
        <v>5.0724999999999998</v>
      </c>
      <c r="W390" s="9">
        <f t="shared" si="179"/>
        <v>5.0724999999999998</v>
      </c>
      <c r="X390">
        <v>2012</v>
      </c>
      <c r="Y390" s="14" t="s">
        <v>328</v>
      </c>
    </row>
    <row r="391" spans="1:25" x14ac:dyDescent="0.35">
      <c r="A391" s="7" t="s">
        <v>577</v>
      </c>
      <c r="B391" s="7" t="s">
        <v>24</v>
      </c>
      <c r="C391" t="s">
        <v>25</v>
      </c>
      <c r="D391">
        <v>2</v>
      </c>
      <c r="E391">
        <v>54</v>
      </c>
      <c r="F391">
        <f t="shared" si="174"/>
        <v>93</v>
      </c>
      <c r="G391" s="32">
        <v>147</v>
      </c>
      <c r="H391" s="8">
        <f t="shared" si="180"/>
        <v>2.1702617153949575</v>
      </c>
      <c r="I391" s="9">
        <f t="shared" si="175"/>
        <v>0.58064516129032262</v>
      </c>
      <c r="J391">
        <f>G391</f>
        <v>147</v>
      </c>
      <c r="L391">
        <f t="shared" si="183"/>
        <v>2.167317334748176</v>
      </c>
      <c r="N391" s="9">
        <f t="shared" si="176"/>
        <v>1.3605442176870748</v>
      </c>
      <c r="O391" s="9">
        <f t="shared" si="181"/>
        <v>3.7037037037037033</v>
      </c>
      <c r="P391" s="10">
        <f t="shared" si="177"/>
        <v>2.0885398019922248E-5</v>
      </c>
      <c r="Q391" s="10">
        <f t="shared" si="178"/>
        <v>1.5350767544642853E-3</v>
      </c>
      <c r="R391" s="9">
        <v>95760.683999999994</v>
      </c>
      <c r="S391" s="8">
        <f t="shared" si="182"/>
        <v>4.9811872394907173</v>
      </c>
      <c r="V391" s="9">
        <v>-27.612221999999999</v>
      </c>
      <c r="W391" s="9">
        <f t="shared" si="179"/>
        <v>27.612221999999999</v>
      </c>
      <c r="X391">
        <v>2024</v>
      </c>
      <c r="Y391" s="14" t="s">
        <v>578</v>
      </c>
    </row>
    <row r="392" spans="1:25" x14ac:dyDescent="0.35">
      <c r="A392" s="7" t="s">
        <v>579</v>
      </c>
      <c r="B392" s="7" t="s">
        <v>44</v>
      </c>
      <c r="C392" t="s">
        <v>35</v>
      </c>
      <c r="D392">
        <v>1</v>
      </c>
      <c r="E392">
        <v>1</v>
      </c>
      <c r="F392">
        <f t="shared" si="174"/>
        <v>4</v>
      </c>
      <c r="G392" s="32">
        <v>5</v>
      </c>
      <c r="H392" s="8">
        <f t="shared" si="180"/>
        <v>0.77815125038364363</v>
      </c>
      <c r="I392" s="9">
        <f t="shared" si="175"/>
        <v>0.25</v>
      </c>
      <c r="K392">
        <f t="shared" ref="K392:K396" si="186">G392</f>
        <v>5</v>
      </c>
      <c r="M392">
        <f t="shared" si="185"/>
        <v>0.69897000433601886</v>
      </c>
      <c r="N392" s="9">
        <f t="shared" si="176"/>
        <v>20</v>
      </c>
      <c r="O392" s="9">
        <f t="shared" si="181"/>
        <v>100</v>
      </c>
      <c r="P392" s="10">
        <f t="shared" si="177"/>
        <v>1.0141987829614604E-3</v>
      </c>
      <c r="Q392" s="10">
        <f t="shared" si="178"/>
        <v>5.0709939148073022E-3</v>
      </c>
      <c r="R392" s="9">
        <v>986</v>
      </c>
      <c r="S392" s="8">
        <f t="shared" si="182"/>
        <v>2.993876914941211</v>
      </c>
      <c r="T392" s="11">
        <v>864</v>
      </c>
      <c r="U392" s="11">
        <v>1034</v>
      </c>
      <c r="V392" s="9">
        <v>-0.62549999999999994</v>
      </c>
      <c r="W392" s="9">
        <f t="shared" si="179"/>
        <v>0.62549999999999994</v>
      </c>
      <c r="X392">
        <v>2025</v>
      </c>
      <c r="Y392" s="14" t="s">
        <v>95</v>
      </c>
    </row>
    <row r="393" spans="1:25" x14ac:dyDescent="0.35">
      <c r="A393" s="7" t="s">
        <v>580</v>
      </c>
      <c r="B393" s="7" t="s">
        <v>135</v>
      </c>
      <c r="C393" t="s">
        <v>35</v>
      </c>
      <c r="D393">
        <v>2</v>
      </c>
      <c r="E393">
        <v>2</v>
      </c>
      <c r="F393">
        <f t="shared" si="174"/>
        <v>2</v>
      </c>
      <c r="G393" s="32">
        <v>4</v>
      </c>
      <c r="H393" s="8">
        <f t="shared" si="180"/>
        <v>0.69897000433601886</v>
      </c>
      <c r="I393" s="9">
        <f t="shared" si="175"/>
        <v>1</v>
      </c>
      <c r="K393">
        <f t="shared" si="186"/>
        <v>4</v>
      </c>
      <c r="M393">
        <f t="shared" si="185"/>
        <v>0.6020599913279624</v>
      </c>
      <c r="N393" s="9">
        <f t="shared" si="176"/>
        <v>50</v>
      </c>
      <c r="O393" s="9">
        <f t="shared" si="181"/>
        <v>100</v>
      </c>
      <c r="P393" s="10">
        <f t="shared" si="177"/>
        <v>2.0646226902033653E-2</v>
      </c>
      <c r="Q393" s="10">
        <f t="shared" si="178"/>
        <v>4.1292453804067306E-2</v>
      </c>
      <c r="R393" s="9">
        <v>96.87</v>
      </c>
      <c r="S393" s="8">
        <f t="shared" si="182"/>
        <v>1.986189299736824</v>
      </c>
      <c r="T393" s="11">
        <v>586.79999999999995</v>
      </c>
      <c r="U393" s="11">
        <v>1379</v>
      </c>
      <c r="V393" s="9">
        <v>36.974722</v>
      </c>
      <c r="W393" s="9">
        <f t="shared" si="179"/>
        <v>36.974722</v>
      </c>
      <c r="X393">
        <v>2016</v>
      </c>
      <c r="Y393" s="14" t="s">
        <v>163</v>
      </c>
    </row>
    <row r="394" spans="1:25" x14ac:dyDescent="0.35">
      <c r="A394" s="7" t="s">
        <v>581</v>
      </c>
      <c r="B394" s="7" t="s">
        <v>44</v>
      </c>
      <c r="C394" t="s">
        <v>35</v>
      </c>
      <c r="D394">
        <v>1</v>
      </c>
      <c r="E394">
        <v>1</v>
      </c>
      <c r="F394">
        <f t="shared" si="174"/>
        <v>3</v>
      </c>
      <c r="G394" s="32">
        <v>4</v>
      </c>
      <c r="H394" s="8">
        <f t="shared" si="180"/>
        <v>0.69897000433601886</v>
      </c>
      <c r="I394" s="9">
        <f t="shared" si="175"/>
        <v>0.33333333333333331</v>
      </c>
      <c r="K394">
        <f t="shared" si="186"/>
        <v>4</v>
      </c>
      <c r="M394">
        <f t="shared" si="185"/>
        <v>0.6020599913279624</v>
      </c>
      <c r="N394" s="9">
        <f t="shared" si="176"/>
        <v>25</v>
      </c>
      <c r="O394" s="9">
        <f t="shared" si="181"/>
        <v>100</v>
      </c>
      <c r="P394" s="10">
        <f t="shared" si="177"/>
        <v>1.7094017094017094E-3</v>
      </c>
      <c r="Q394" s="10">
        <f t="shared" si="178"/>
        <v>6.8376068376068376E-3</v>
      </c>
      <c r="R394" s="9">
        <v>585</v>
      </c>
      <c r="S394" s="8">
        <f t="shared" si="182"/>
        <v>2.7671558660821804</v>
      </c>
      <c r="T394" s="11">
        <v>906</v>
      </c>
      <c r="U394" s="11">
        <v>1081</v>
      </c>
      <c r="V394" s="9">
        <v>-0.25236399999999998</v>
      </c>
      <c r="W394" s="9">
        <f t="shared" si="179"/>
        <v>0.25236399999999998</v>
      </c>
      <c r="X394">
        <v>2025</v>
      </c>
      <c r="Y394" s="14" t="s">
        <v>95</v>
      </c>
    </row>
    <row r="395" spans="1:25" x14ac:dyDescent="0.35">
      <c r="A395" s="7" t="s">
        <v>582</v>
      </c>
      <c r="B395" s="7" t="s">
        <v>135</v>
      </c>
      <c r="C395" t="s">
        <v>35</v>
      </c>
      <c r="D395">
        <v>2</v>
      </c>
      <c r="E395">
        <v>2</v>
      </c>
      <c r="F395">
        <f t="shared" si="174"/>
        <v>2</v>
      </c>
      <c r="G395" s="32">
        <v>4</v>
      </c>
      <c r="H395" s="8">
        <f t="shared" si="180"/>
        <v>0.69897000433601886</v>
      </c>
      <c r="I395" s="9">
        <f t="shared" si="175"/>
        <v>1</v>
      </c>
      <c r="K395">
        <f t="shared" si="186"/>
        <v>4</v>
      </c>
      <c r="M395">
        <f t="shared" si="185"/>
        <v>0.6020599913279624</v>
      </c>
      <c r="N395" s="9">
        <f t="shared" si="176"/>
        <v>50</v>
      </c>
      <c r="O395" s="9">
        <f t="shared" si="181"/>
        <v>100</v>
      </c>
      <c r="P395" s="10">
        <f t="shared" si="177"/>
        <v>8.2084957931459063E-3</v>
      </c>
      <c r="Q395" s="10">
        <f t="shared" si="178"/>
        <v>1.6416991586291813E-2</v>
      </c>
      <c r="R395" s="9">
        <v>243.65</v>
      </c>
      <c r="S395" s="8">
        <f t="shared" si="182"/>
        <v>2.3867664157173136</v>
      </c>
      <c r="T395" s="11">
        <v>1053.4000000000001</v>
      </c>
      <c r="U395" s="11">
        <v>1587</v>
      </c>
      <c r="V395" s="9">
        <v>38.644722000000002</v>
      </c>
      <c r="W395" s="9">
        <f t="shared" si="179"/>
        <v>38.644722000000002</v>
      </c>
      <c r="X395">
        <v>2016</v>
      </c>
      <c r="Y395" s="14" t="s">
        <v>163</v>
      </c>
    </row>
    <row r="396" spans="1:25" x14ac:dyDescent="0.35">
      <c r="A396" s="7" t="s">
        <v>583</v>
      </c>
      <c r="B396" s="7" t="s">
        <v>135</v>
      </c>
      <c r="C396" t="s">
        <v>35</v>
      </c>
      <c r="D396">
        <v>2</v>
      </c>
      <c r="E396">
        <v>2</v>
      </c>
      <c r="F396">
        <f t="shared" si="174"/>
        <v>3</v>
      </c>
      <c r="G396" s="32">
        <v>5</v>
      </c>
      <c r="H396" s="8">
        <f t="shared" si="180"/>
        <v>0.77815125038364363</v>
      </c>
      <c r="I396" s="9">
        <f t="shared" si="175"/>
        <v>0.66666666666666663</v>
      </c>
      <c r="K396">
        <f t="shared" si="186"/>
        <v>5</v>
      </c>
      <c r="M396">
        <f t="shared" si="185"/>
        <v>0.69897000433601886</v>
      </c>
      <c r="N396" s="9">
        <f t="shared" si="176"/>
        <v>40</v>
      </c>
      <c r="O396" s="9">
        <f t="shared" si="181"/>
        <v>100</v>
      </c>
      <c r="P396" s="10">
        <f t="shared" si="177"/>
        <v>2.686186287019005E-3</v>
      </c>
      <c r="Q396" s="10">
        <f t="shared" si="178"/>
        <v>6.7154657175475122E-3</v>
      </c>
      <c r="R396" s="9">
        <v>744.55</v>
      </c>
      <c r="S396" s="8">
        <f t="shared" si="182"/>
        <v>2.8718938679645634</v>
      </c>
      <c r="T396" s="11">
        <v>1105</v>
      </c>
      <c r="U396" s="11">
        <v>1373</v>
      </c>
      <c r="V396" s="9">
        <v>37.778610999999998</v>
      </c>
      <c r="W396" s="9">
        <f t="shared" si="179"/>
        <v>37.778610999999998</v>
      </c>
      <c r="X396">
        <v>2016</v>
      </c>
      <c r="Y396" s="14" t="s">
        <v>163</v>
      </c>
    </row>
    <row r="397" spans="1:25" x14ac:dyDescent="0.35">
      <c r="A397" s="7" t="s">
        <v>584</v>
      </c>
      <c r="B397" s="7" t="s">
        <v>24</v>
      </c>
      <c r="C397" t="s">
        <v>25</v>
      </c>
      <c r="D397">
        <v>2</v>
      </c>
      <c r="E397">
        <v>91</v>
      </c>
      <c r="F397">
        <f t="shared" si="174"/>
        <v>160</v>
      </c>
      <c r="G397" s="32">
        <v>251</v>
      </c>
      <c r="H397" s="8">
        <f t="shared" si="180"/>
        <v>2.4014005407815442</v>
      </c>
      <c r="I397" s="9">
        <f t="shared" si="175"/>
        <v>0.56874999999999998</v>
      </c>
      <c r="J397">
        <f>G397</f>
        <v>251</v>
      </c>
      <c r="L397">
        <f t="shared" si="183"/>
        <v>2.399673721481038</v>
      </c>
      <c r="N397" s="9">
        <f t="shared" si="176"/>
        <v>0.79681274900398402</v>
      </c>
      <c r="O397" s="9">
        <f t="shared" si="181"/>
        <v>2.197802197802198</v>
      </c>
      <c r="P397" s="10">
        <f t="shared" si="177"/>
        <v>8.0573846937891658E-6</v>
      </c>
      <c r="Q397" s="10">
        <f t="shared" si="178"/>
        <v>1.0112017790705405E-3</v>
      </c>
      <c r="R397" s="9">
        <v>248219.5</v>
      </c>
      <c r="S397" s="8">
        <f t="shared" si="182"/>
        <v>5.3948358964606093</v>
      </c>
      <c r="V397" s="9">
        <v>-23.55</v>
      </c>
      <c r="W397" s="9">
        <f t="shared" si="179"/>
        <v>23.55</v>
      </c>
      <c r="X397">
        <v>2000</v>
      </c>
      <c r="Y397" s="14" t="s">
        <v>585</v>
      </c>
    </row>
    <row r="398" spans="1:25" x14ac:dyDescent="0.35">
      <c r="A398" s="7" t="s">
        <v>586</v>
      </c>
      <c r="B398" s="7" t="s">
        <v>108</v>
      </c>
      <c r="C398" t="s">
        <v>35</v>
      </c>
      <c r="D398">
        <v>1</v>
      </c>
      <c r="E398">
        <v>3</v>
      </c>
      <c r="F398">
        <f t="shared" si="174"/>
        <v>19</v>
      </c>
      <c r="G398" s="33">
        <v>22</v>
      </c>
      <c r="H398" s="8">
        <f t="shared" si="180"/>
        <v>1.3617278360175928</v>
      </c>
      <c r="I398" s="9">
        <f t="shared" si="175"/>
        <v>0.15789473684210525</v>
      </c>
      <c r="J398" s="16"/>
      <c r="K398">
        <f t="shared" ref="K398:K400" si="187">G398</f>
        <v>22</v>
      </c>
      <c r="M398">
        <f t="shared" si="185"/>
        <v>1.3424226808222062</v>
      </c>
      <c r="N398" s="9">
        <f t="shared" si="176"/>
        <v>4.5454545454545459</v>
      </c>
      <c r="O398" s="9">
        <f t="shared" si="181"/>
        <v>33.333333333333329</v>
      </c>
      <c r="P398" s="10">
        <f t="shared" si="177"/>
        <v>1.037344398340249E-3</v>
      </c>
      <c r="Q398" s="10">
        <f t="shared" si="178"/>
        <v>2.2821576763485476E-2</v>
      </c>
      <c r="R398" s="9">
        <v>964</v>
      </c>
      <c r="S398" s="8">
        <f t="shared" si="182"/>
        <v>2.9840770339028309</v>
      </c>
      <c r="T398" s="11">
        <v>2024</v>
      </c>
      <c r="U398" s="11">
        <v>245</v>
      </c>
      <c r="V398" s="9">
        <v>0.33333299999999999</v>
      </c>
      <c r="W398" s="9">
        <f t="shared" si="179"/>
        <v>0.33333299999999999</v>
      </c>
      <c r="X398">
        <v>2022</v>
      </c>
      <c r="Y398" s="17" t="s">
        <v>587</v>
      </c>
    </row>
    <row r="399" spans="1:25" x14ac:dyDescent="0.35">
      <c r="A399" s="7" t="s">
        <v>588</v>
      </c>
      <c r="B399" s="7" t="s">
        <v>39</v>
      </c>
      <c r="C399" t="s">
        <v>35</v>
      </c>
      <c r="D399">
        <v>0</v>
      </c>
      <c r="E399">
        <v>5</v>
      </c>
      <c r="F399">
        <f t="shared" si="174"/>
        <v>12</v>
      </c>
      <c r="G399" s="33">
        <v>17</v>
      </c>
      <c r="H399" s="8">
        <f t="shared" si="180"/>
        <v>1.255272505103306</v>
      </c>
      <c r="I399" s="9">
        <f t="shared" si="175"/>
        <v>0.41666666666666669</v>
      </c>
      <c r="J399" s="16"/>
      <c r="K399">
        <f t="shared" si="187"/>
        <v>17</v>
      </c>
      <c r="M399">
        <f t="shared" si="185"/>
        <v>1.2304489213782739</v>
      </c>
      <c r="N399" s="9">
        <f t="shared" si="176"/>
        <v>0</v>
      </c>
      <c r="O399" s="9">
        <f t="shared" si="181"/>
        <v>0</v>
      </c>
      <c r="P399" s="10">
        <f t="shared" si="177"/>
        <v>0</v>
      </c>
      <c r="Q399" s="10">
        <f t="shared" si="178"/>
        <v>0.1739664347114204</v>
      </c>
      <c r="R399" s="9">
        <v>97.72</v>
      </c>
      <c r="S399" s="8">
        <f t="shared" si="182"/>
        <v>1.9899834583013991</v>
      </c>
      <c r="T399" s="11">
        <v>1131</v>
      </c>
      <c r="U399" s="11">
        <v>11.38</v>
      </c>
      <c r="V399" s="9">
        <v>5.4119999999999999</v>
      </c>
      <c r="W399" s="9">
        <f t="shared" si="179"/>
        <v>5.4119999999999999</v>
      </c>
      <c r="X399">
        <v>2014</v>
      </c>
      <c r="Y399" s="14" t="s">
        <v>88</v>
      </c>
    </row>
    <row r="400" spans="1:25" x14ac:dyDescent="0.35">
      <c r="A400" s="7" t="s">
        <v>589</v>
      </c>
      <c r="B400" s="7" t="s">
        <v>34</v>
      </c>
      <c r="C400" t="s">
        <v>35</v>
      </c>
      <c r="D400">
        <v>2</v>
      </c>
      <c r="E400">
        <v>15</v>
      </c>
      <c r="F400">
        <f t="shared" si="174"/>
        <v>27</v>
      </c>
      <c r="G400" s="33">
        <v>42</v>
      </c>
      <c r="H400" s="8">
        <f t="shared" si="180"/>
        <v>1.6334684555795864</v>
      </c>
      <c r="I400" s="9">
        <f t="shared" si="175"/>
        <v>0.55555555555555558</v>
      </c>
      <c r="J400" s="16"/>
      <c r="K400">
        <f t="shared" si="187"/>
        <v>42</v>
      </c>
      <c r="M400">
        <f t="shared" si="185"/>
        <v>1.6232492903979006</v>
      </c>
      <c r="N400" s="9">
        <f t="shared" si="176"/>
        <v>4.7619047619047619</v>
      </c>
      <c r="O400" s="9">
        <f t="shared" si="181"/>
        <v>13.333333333333334</v>
      </c>
      <c r="P400" s="10">
        <f t="shared" si="177"/>
        <v>8.3022000830220013E-5</v>
      </c>
      <c r="Q400" s="10">
        <f t="shared" si="178"/>
        <v>1.7434620174346202E-3</v>
      </c>
      <c r="R400" s="9">
        <v>24090</v>
      </c>
      <c r="S400" s="8">
        <f t="shared" si="182"/>
        <v>4.381836799998343</v>
      </c>
      <c r="T400" s="11">
        <v>1834</v>
      </c>
      <c r="U400" s="11">
        <v>217</v>
      </c>
      <c r="V400" s="9">
        <v>39.227778000000001</v>
      </c>
      <c r="W400" s="9">
        <f t="shared" si="179"/>
        <v>39.227778000000001</v>
      </c>
      <c r="X400">
        <v>2023</v>
      </c>
      <c r="Y400" s="12" t="s">
        <v>320</v>
      </c>
    </row>
    <row r="401" spans="1:25" x14ac:dyDescent="0.35">
      <c r="A401" s="7" t="s">
        <v>590</v>
      </c>
      <c r="B401" s="7" t="s">
        <v>31</v>
      </c>
      <c r="C401" t="s">
        <v>25</v>
      </c>
      <c r="D401">
        <v>4</v>
      </c>
      <c r="E401">
        <v>25</v>
      </c>
      <c r="F401">
        <f t="shared" si="174"/>
        <v>52</v>
      </c>
      <c r="G401" s="32">
        <v>77</v>
      </c>
      <c r="H401" s="8">
        <f t="shared" si="180"/>
        <v>1.8920946026904804</v>
      </c>
      <c r="I401" s="9">
        <f t="shared" si="175"/>
        <v>0.48076923076923078</v>
      </c>
      <c r="J401">
        <f t="shared" ref="J401:J402" si="188">G401</f>
        <v>77</v>
      </c>
      <c r="L401">
        <f t="shared" si="183"/>
        <v>1.8864907251724818</v>
      </c>
      <c r="N401" s="9">
        <f t="shared" si="176"/>
        <v>5.1948051948051948</v>
      </c>
      <c r="O401" s="9">
        <f t="shared" si="181"/>
        <v>16</v>
      </c>
      <c r="P401" s="10">
        <f t="shared" si="177"/>
        <v>6.1359104157079308E-6</v>
      </c>
      <c r="Q401" s="10">
        <f t="shared" si="178"/>
        <v>1.1811627550237767E-4</v>
      </c>
      <c r="R401" s="9">
        <v>651900</v>
      </c>
      <c r="S401" s="8">
        <f t="shared" si="182"/>
        <v>5.8141809810401872</v>
      </c>
      <c r="V401" s="9">
        <v>50.454721999999997</v>
      </c>
      <c r="W401" s="9">
        <f t="shared" si="179"/>
        <v>50.454721999999997</v>
      </c>
      <c r="X401">
        <v>2025</v>
      </c>
      <c r="Y401" s="15" t="s">
        <v>32</v>
      </c>
    </row>
    <row r="402" spans="1:25" x14ac:dyDescent="0.35">
      <c r="A402" s="7" t="s">
        <v>591</v>
      </c>
      <c r="B402" s="7" t="s">
        <v>71</v>
      </c>
      <c r="C402" t="s">
        <v>25</v>
      </c>
      <c r="D402">
        <v>3</v>
      </c>
      <c r="E402">
        <v>8</v>
      </c>
      <c r="F402">
        <f t="shared" si="174"/>
        <v>34</v>
      </c>
      <c r="G402" s="32">
        <v>42</v>
      </c>
      <c r="H402" s="8">
        <f t="shared" si="180"/>
        <v>1.6334684555795864</v>
      </c>
      <c r="I402" s="9">
        <f t="shared" si="175"/>
        <v>0.23529411764705882</v>
      </c>
      <c r="J402">
        <f t="shared" si="188"/>
        <v>42</v>
      </c>
      <c r="L402">
        <f t="shared" si="183"/>
        <v>1.6232492903979006</v>
      </c>
      <c r="N402" s="9">
        <f t="shared" si="176"/>
        <v>7.1428571428571423</v>
      </c>
      <c r="O402" s="9">
        <f t="shared" si="181"/>
        <v>37.5</v>
      </c>
      <c r="P402" s="10">
        <f t="shared" si="177"/>
        <v>1.3955500560545939E-6</v>
      </c>
      <c r="Q402" s="10">
        <f t="shared" si="178"/>
        <v>1.9537700784764314E-5</v>
      </c>
      <c r="R402" s="9">
        <v>2149690</v>
      </c>
      <c r="S402" s="8">
        <f t="shared" si="182"/>
        <v>6.3323758361963964</v>
      </c>
      <c r="V402" s="9">
        <v>24.65</v>
      </c>
      <c r="W402" s="9">
        <f t="shared" si="179"/>
        <v>24.65</v>
      </c>
      <c r="X402">
        <v>2021</v>
      </c>
      <c r="Y402" s="14" t="s">
        <v>29</v>
      </c>
    </row>
    <row r="403" spans="1:25" x14ac:dyDescent="0.35">
      <c r="A403" s="7" t="s">
        <v>592</v>
      </c>
      <c r="B403" s="7" t="s">
        <v>39</v>
      </c>
      <c r="C403" t="s">
        <v>35</v>
      </c>
      <c r="D403">
        <v>1</v>
      </c>
      <c r="E403">
        <v>17</v>
      </c>
      <c r="F403">
        <f t="shared" si="174"/>
        <v>35</v>
      </c>
      <c r="G403" s="33">
        <v>52</v>
      </c>
      <c r="H403" s="8">
        <f t="shared" si="180"/>
        <v>1.7242758696007889</v>
      </c>
      <c r="I403" s="9">
        <f t="shared" si="175"/>
        <v>0.48571428571428571</v>
      </c>
      <c r="J403" s="16"/>
      <c r="K403">
        <f t="shared" ref="K403:K404" si="189">G403</f>
        <v>52</v>
      </c>
      <c r="M403">
        <f t="shared" si="185"/>
        <v>1.7160033436347992</v>
      </c>
      <c r="N403" s="9">
        <f t="shared" si="176"/>
        <v>1.9230769230769231</v>
      </c>
      <c r="O403" s="9">
        <f t="shared" si="181"/>
        <v>5.8823529411764701</v>
      </c>
      <c r="P403" s="10">
        <f t="shared" si="177"/>
        <v>5.9171597633136098E-2</v>
      </c>
      <c r="Q403" s="10">
        <f t="shared" si="178"/>
        <v>3.0769230769230771</v>
      </c>
      <c r="R403" s="9">
        <v>16.899999999999999</v>
      </c>
      <c r="S403" s="8">
        <f t="shared" si="182"/>
        <v>1.2278867046136734</v>
      </c>
      <c r="T403" s="11">
        <v>28</v>
      </c>
      <c r="U403" s="11">
        <v>4</v>
      </c>
      <c r="V403" s="9">
        <v>-3.2226699999999999</v>
      </c>
      <c r="W403" s="9">
        <f t="shared" si="179"/>
        <v>3.2226699999999999</v>
      </c>
      <c r="X403">
        <v>2019</v>
      </c>
      <c r="Y403" s="14" t="s">
        <v>411</v>
      </c>
    </row>
    <row r="404" spans="1:25" x14ac:dyDescent="0.35">
      <c r="A404" s="7" t="s">
        <v>593</v>
      </c>
      <c r="B404" s="7" t="s">
        <v>39</v>
      </c>
      <c r="C404" t="s">
        <v>35</v>
      </c>
      <c r="D404">
        <v>0</v>
      </c>
      <c r="E404">
        <v>2</v>
      </c>
      <c r="F404">
        <f t="shared" si="174"/>
        <v>9</v>
      </c>
      <c r="G404" s="33">
        <v>11</v>
      </c>
      <c r="H404" s="8">
        <f t="shared" si="180"/>
        <v>1.0791812460476249</v>
      </c>
      <c r="I404" s="9">
        <f t="shared" si="175"/>
        <v>0.22222222222222221</v>
      </c>
      <c r="J404" s="16"/>
      <c r="K404">
        <f t="shared" si="189"/>
        <v>11</v>
      </c>
      <c r="M404">
        <f t="shared" si="185"/>
        <v>1.0413926851582251</v>
      </c>
      <c r="N404" s="9">
        <f t="shared" si="176"/>
        <v>0</v>
      </c>
      <c r="O404" s="9">
        <f t="shared" si="181"/>
        <v>0</v>
      </c>
      <c r="P404" s="10">
        <f t="shared" si="177"/>
        <v>0</v>
      </c>
      <c r="Q404" s="10">
        <f t="shared" si="178"/>
        <v>4.8932384341637006E-2</v>
      </c>
      <c r="R404" s="9">
        <v>224.8</v>
      </c>
      <c r="S404" s="8">
        <f t="shared" si="182"/>
        <v>2.3517963068970236</v>
      </c>
      <c r="T404" s="11">
        <v>157</v>
      </c>
      <c r="U404" s="11">
        <v>2.7</v>
      </c>
      <c r="V404" s="9">
        <v>-10.216666999999999</v>
      </c>
      <c r="W404" s="9">
        <f t="shared" si="179"/>
        <v>10.216666999999999</v>
      </c>
      <c r="X404">
        <v>2020</v>
      </c>
      <c r="Y404" s="14" t="s">
        <v>49</v>
      </c>
    </row>
    <row r="405" spans="1:25" x14ac:dyDescent="0.35">
      <c r="A405" s="7" t="s">
        <v>594</v>
      </c>
      <c r="B405" s="7" t="s">
        <v>108</v>
      </c>
      <c r="C405" t="s">
        <v>25</v>
      </c>
      <c r="D405">
        <v>1</v>
      </c>
      <c r="E405">
        <v>27</v>
      </c>
      <c r="F405">
        <f t="shared" si="174"/>
        <v>63</v>
      </c>
      <c r="G405" s="32">
        <v>90</v>
      </c>
      <c r="H405" s="8">
        <f t="shared" si="180"/>
        <v>1.9590413923210936</v>
      </c>
      <c r="I405" s="9">
        <f t="shared" si="175"/>
        <v>0.42857142857142855</v>
      </c>
      <c r="J405">
        <f>G405</f>
        <v>90</v>
      </c>
      <c r="L405">
        <f t="shared" si="183"/>
        <v>1.954242509439325</v>
      </c>
      <c r="N405" s="9">
        <f t="shared" si="176"/>
        <v>1.1111111111111112</v>
      </c>
      <c r="O405" s="9">
        <f t="shared" si="181"/>
        <v>3.7037037037037033</v>
      </c>
      <c r="P405" s="10">
        <f t="shared" si="177"/>
        <v>5.0833155417289375E-6</v>
      </c>
      <c r="Q405" s="10">
        <f t="shared" si="178"/>
        <v>4.5749839875560436E-4</v>
      </c>
      <c r="R405" s="9">
        <v>196722</v>
      </c>
      <c r="S405" s="8">
        <f t="shared" si="182"/>
        <v>5.2938529310648841</v>
      </c>
      <c r="V405" s="9">
        <v>14.666667</v>
      </c>
      <c r="W405" s="9">
        <f t="shared" si="179"/>
        <v>14.666667</v>
      </c>
      <c r="X405">
        <v>2022</v>
      </c>
      <c r="Y405" s="12" t="s">
        <v>36</v>
      </c>
    </row>
    <row r="406" spans="1:25" x14ac:dyDescent="0.35">
      <c r="A406" s="7" t="s">
        <v>595</v>
      </c>
      <c r="B406" s="7" t="s">
        <v>39</v>
      </c>
      <c r="C406" t="s">
        <v>35</v>
      </c>
      <c r="D406">
        <v>0</v>
      </c>
      <c r="E406">
        <v>11</v>
      </c>
      <c r="F406">
        <f t="shared" si="174"/>
        <v>39</v>
      </c>
      <c r="G406" s="33">
        <v>50</v>
      </c>
      <c r="H406" s="8">
        <f t="shared" si="180"/>
        <v>1.7075701760979363</v>
      </c>
      <c r="I406" s="9">
        <f t="shared" si="175"/>
        <v>0.28205128205128205</v>
      </c>
      <c r="J406" s="16"/>
      <c r="K406">
        <f>G406</f>
        <v>50</v>
      </c>
      <c r="M406">
        <f t="shared" si="185"/>
        <v>1.6989700043360187</v>
      </c>
      <c r="N406" s="9">
        <f t="shared" si="176"/>
        <v>0</v>
      </c>
      <c r="O406" s="9">
        <f t="shared" si="181"/>
        <v>0</v>
      </c>
      <c r="P406" s="10">
        <f t="shared" si="177"/>
        <v>0</v>
      </c>
      <c r="Q406" s="10">
        <f t="shared" si="178"/>
        <v>2.9239766081871343E-3</v>
      </c>
      <c r="R406" s="9">
        <v>17100</v>
      </c>
      <c r="S406" s="8">
        <f t="shared" si="182"/>
        <v>4.2329961103921541</v>
      </c>
      <c r="T406" s="11">
        <v>3027</v>
      </c>
      <c r="U406" s="11">
        <v>200</v>
      </c>
      <c r="V406" s="9">
        <v>-3.1333329999999999</v>
      </c>
      <c r="W406" s="9">
        <f t="shared" si="179"/>
        <v>3.1333329999999999</v>
      </c>
      <c r="X406">
        <v>2024</v>
      </c>
      <c r="Y406" s="17" t="s">
        <v>86</v>
      </c>
    </row>
    <row r="407" spans="1:25" x14ac:dyDescent="0.35">
      <c r="A407" s="7" t="s">
        <v>596</v>
      </c>
      <c r="B407" s="7" t="s">
        <v>34</v>
      </c>
      <c r="C407" t="s">
        <v>25</v>
      </c>
      <c r="D407">
        <v>2</v>
      </c>
      <c r="E407">
        <v>23</v>
      </c>
      <c r="F407">
        <f t="shared" si="174"/>
        <v>40</v>
      </c>
      <c r="G407" s="32">
        <v>63</v>
      </c>
      <c r="H407" s="8">
        <f t="shared" si="180"/>
        <v>1.8061799739838871</v>
      </c>
      <c r="I407" s="9">
        <f t="shared" si="175"/>
        <v>0.57499999999999996</v>
      </c>
      <c r="J407">
        <f t="shared" ref="J407:J408" si="190">G407</f>
        <v>63</v>
      </c>
      <c r="L407">
        <f t="shared" si="183"/>
        <v>1.7993405494535817</v>
      </c>
      <c r="N407" s="9">
        <f t="shared" si="176"/>
        <v>3.1746031746031744</v>
      </c>
      <c r="O407" s="9">
        <f t="shared" si="181"/>
        <v>8.695652173913043</v>
      </c>
      <c r="P407" s="10">
        <f t="shared" si="177"/>
        <v>2.2599125413846485E-5</v>
      </c>
      <c r="Q407" s="10">
        <f t="shared" si="178"/>
        <v>7.1187245053616426E-4</v>
      </c>
      <c r="R407" s="9">
        <v>88499</v>
      </c>
      <c r="S407" s="8">
        <f t="shared" si="182"/>
        <v>4.9469383633878188</v>
      </c>
      <c r="V407" s="9">
        <v>44.8</v>
      </c>
      <c r="W407" s="9">
        <f t="shared" si="179"/>
        <v>44.8</v>
      </c>
      <c r="X407">
        <v>2009</v>
      </c>
      <c r="Y407" s="14" t="s">
        <v>184</v>
      </c>
    </row>
    <row r="408" spans="1:25" x14ac:dyDescent="0.35">
      <c r="A408" s="7" t="s">
        <v>597</v>
      </c>
      <c r="B408" s="7" t="s">
        <v>24</v>
      </c>
      <c r="C408" t="s">
        <v>25</v>
      </c>
      <c r="D408">
        <v>1</v>
      </c>
      <c r="E408">
        <v>6</v>
      </c>
      <c r="F408">
        <f t="shared" si="174"/>
        <v>28</v>
      </c>
      <c r="G408" s="32">
        <v>34</v>
      </c>
      <c r="H408" s="8">
        <f t="shared" si="180"/>
        <v>1.5440680443502757</v>
      </c>
      <c r="I408" s="9">
        <f t="shared" si="175"/>
        <v>0.21428571428571427</v>
      </c>
      <c r="J408">
        <f t="shared" si="190"/>
        <v>34</v>
      </c>
      <c r="L408">
        <f t="shared" si="183"/>
        <v>1.5314789170422551</v>
      </c>
      <c r="N408" s="9">
        <f t="shared" si="176"/>
        <v>2.9411764705882351</v>
      </c>
      <c r="O408" s="9">
        <f t="shared" si="181"/>
        <v>16.666666666666664</v>
      </c>
      <c r="P408" s="10">
        <f t="shared" si="177"/>
        <v>4.5640426464144879E-5</v>
      </c>
      <c r="Q408" s="10">
        <f t="shared" si="178"/>
        <v>1.5517744997809258E-3</v>
      </c>
      <c r="R408" s="9">
        <v>21910.400000000001</v>
      </c>
      <c r="S408" s="8">
        <f t="shared" si="182"/>
        <v>4.340650306187225</v>
      </c>
      <c r="V408" s="9">
        <v>-10.56</v>
      </c>
      <c r="W408" s="9">
        <f t="shared" si="179"/>
        <v>10.56</v>
      </c>
      <c r="X408">
        <v>2020</v>
      </c>
      <c r="Y408" s="14" t="s">
        <v>598</v>
      </c>
    </row>
    <row r="409" spans="1:25" x14ac:dyDescent="0.35">
      <c r="A409" s="7" t="s">
        <v>599</v>
      </c>
      <c r="B409" s="7" t="s">
        <v>55</v>
      </c>
      <c r="C409" t="s">
        <v>35</v>
      </c>
      <c r="D409">
        <v>1</v>
      </c>
      <c r="E409">
        <v>7</v>
      </c>
      <c r="F409">
        <f t="shared" si="174"/>
        <v>15</v>
      </c>
      <c r="G409" s="32">
        <v>22</v>
      </c>
      <c r="H409" s="8">
        <f t="shared" si="180"/>
        <v>1.3617278360175928</v>
      </c>
      <c r="I409" s="9">
        <f t="shared" si="175"/>
        <v>0.46666666666666667</v>
      </c>
      <c r="K409">
        <f t="shared" ref="K409:K413" si="191">G409</f>
        <v>22</v>
      </c>
      <c r="M409">
        <f t="shared" si="185"/>
        <v>1.3424226808222062</v>
      </c>
      <c r="N409" s="9">
        <f t="shared" si="176"/>
        <v>4.5454545454545459</v>
      </c>
      <c r="O409" s="9">
        <f t="shared" si="181"/>
        <v>14.285714285714285</v>
      </c>
      <c r="P409" s="10">
        <f t="shared" si="177"/>
        <v>2.1881838074398249E-3</v>
      </c>
      <c r="Q409" s="10">
        <f t="shared" si="178"/>
        <v>4.8140043763676151E-2</v>
      </c>
      <c r="R409" s="9">
        <v>457</v>
      </c>
      <c r="S409" s="8">
        <f t="shared" si="182"/>
        <v>2.6599162000698504</v>
      </c>
      <c r="T409" s="11">
        <v>905</v>
      </c>
      <c r="U409" s="11">
        <v>1070</v>
      </c>
      <c r="V409" s="9">
        <v>-4.6166669999999996</v>
      </c>
      <c r="W409" s="9">
        <f t="shared" si="179"/>
        <v>4.6166669999999996</v>
      </c>
      <c r="X409">
        <v>2012</v>
      </c>
      <c r="Y409" s="14" t="s">
        <v>400</v>
      </c>
    </row>
    <row r="410" spans="1:25" x14ac:dyDescent="0.35">
      <c r="A410" s="7" t="s">
        <v>600</v>
      </c>
      <c r="B410" s="7" t="s">
        <v>39</v>
      </c>
      <c r="C410" t="s">
        <v>35</v>
      </c>
      <c r="D410">
        <v>0</v>
      </c>
      <c r="E410">
        <v>21</v>
      </c>
      <c r="F410">
        <f t="shared" si="174"/>
        <v>26</v>
      </c>
      <c r="G410" s="33">
        <v>47</v>
      </c>
      <c r="H410" s="8">
        <f t="shared" si="180"/>
        <v>1.6812412373755872</v>
      </c>
      <c r="I410" s="9">
        <f t="shared" si="175"/>
        <v>0.80769230769230771</v>
      </c>
      <c r="J410" s="16"/>
      <c r="K410">
        <f t="shared" si="191"/>
        <v>47</v>
      </c>
      <c r="M410">
        <f t="shared" si="185"/>
        <v>1.6720978579357175</v>
      </c>
      <c r="N410" s="9">
        <f t="shared" si="176"/>
        <v>0</v>
      </c>
      <c r="O410" s="9">
        <f t="shared" si="181"/>
        <v>0</v>
      </c>
      <c r="P410" s="10">
        <f t="shared" si="177"/>
        <v>0</v>
      </c>
      <c r="Q410" s="10">
        <f t="shared" si="178"/>
        <v>0.10755148741418764</v>
      </c>
      <c r="R410" s="9">
        <v>437</v>
      </c>
      <c r="S410" s="8">
        <f t="shared" si="182"/>
        <v>2.6404814369704219</v>
      </c>
      <c r="T410" s="11">
        <v>157.9</v>
      </c>
      <c r="U410" s="11">
        <v>8.1999999999999993</v>
      </c>
      <c r="V410" s="9">
        <v>9.9049999999999994</v>
      </c>
      <c r="W410" s="9">
        <f t="shared" si="179"/>
        <v>9.9049999999999994</v>
      </c>
      <c r="X410">
        <v>2011</v>
      </c>
      <c r="Y410" s="14" t="s">
        <v>127</v>
      </c>
    </row>
    <row r="411" spans="1:25" x14ac:dyDescent="0.35">
      <c r="A411" s="7" t="s">
        <v>601</v>
      </c>
      <c r="B411" s="7" t="s">
        <v>39</v>
      </c>
      <c r="C411" t="s">
        <v>35</v>
      </c>
      <c r="D411">
        <v>0</v>
      </c>
      <c r="E411">
        <v>6</v>
      </c>
      <c r="F411">
        <f t="shared" si="174"/>
        <v>20</v>
      </c>
      <c r="G411" s="33">
        <v>26</v>
      </c>
      <c r="H411" s="8">
        <f t="shared" si="180"/>
        <v>1.4313637641589874</v>
      </c>
      <c r="I411" s="9">
        <f t="shared" si="175"/>
        <v>0.3</v>
      </c>
      <c r="J411" s="16"/>
      <c r="K411">
        <f t="shared" si="191"/>
        <v>26</v>
      </c>
      <c r="M411">
        <f t="shared" si="185"/>
        <v>1.414973347970818</v>
      </c>
      <c r="N411" s="9">
        <f t="shared" si="176"/>
        <v>0</v>
      </c>
      <c r="O411" s="9">
        <f t="shared" si="181"/>
        <v>0</v>
      </c>
      <c r="P411" s="10">
        <f t="shared" si="177"/>
        <v>0</v>
      </c>
      <c r="Q411" s="10">
        <f t="shared" si="178"/>
        <v>0.25742574257425743</v>
      </c>
      <c r="R411" s="9">
        <v>101</v>
      </c>
      <c r="S411" s="8">
        <f t="shared" si="182"/>
        <v>2.0043213737826426</v>
      </c>
      <c r="T411" s="11">
        <v>23</v>
      </c>
      <c r="U411" s="11">
        <v>36.97</v>
      </c>
      <c r="V411" s="9">
        <v>4.6951669999999996</v>
      </c>
      <c r="W411" s="9">
        <f t="shared" si="179"/>
        <v>4.6951669999999996</v>
      </c>
      <c r="X411">
        <v>1997</v>
      </c>
      <c r="Y411" s="14" t="s">
        <v>40</v>
      </c>
    </row>
    <row r="412" spans="1:25" x14ac:dyDescent="0.35">
      <c r="A412" s="7" t="s">
        <v>602</v>
      </c>
      <c r="B412" s="7" t="s">
        <v>39</v>
      </c>
      <c r="C412" t="s">
        <v>35</v>
      </c>
      <c r="D412">
        <v>1</v>
      </c>
      <c r="E412">
        <v>14</v>
      </c>
      <c r="F412">
        <f t="shared" si="174"/>
        <v>23</v>
      </c>
      <c r="G412" s="33">
        <v>37</v>
      </c>
      <c r="H412" s="8">
        <f t="shared" si="180"/>
        <v>1.5797835966168101</v>
      </c>
      <c r="I412" s="9">
        <f t="shared" si="175"/>
        <v>0.60869565217391308</v>
      </c>
      <c r="J412" s="16"/>
      <c r="K412">
        <f t="shared" si="191"/>
        <v>37</v>
      </c>
      <c r="M412">
        <f t="shared" si="185"/>
        <v>1.568201724066995</v>
      </c>
      <c r="N412" s="9">
        <f t="shared" si="176"/>
        <v>2.7027027027027026</v>
      </c>
      <c r="O412" s="9">
        <f t="shared" si="181"/>
        <v>7.1428571428571423</v>
      </c>
      <c r="P412" s="10">
        <f t="shared" si="177"/>
        <v>2.2471910112359553E-3</v>
      </c>
      <c r="Q412" s="10">
        <f t="shared" si="178"/>
        <v>8.3146067415730343E-2</v>
      </c>
      <c r="R412" s="9">
        <v>445</v>
      </c>
      <c r="S412" s="8">
        <f t="shared" si="182"/>
        <v>2.6483600109809315</v>
      </c>
      <c r="T412" s="11">
        <v>2058</v>
      </c>
      <c r="U412" s="11">
        <v>73.260000000000005</v>
      </c>
      <c r="V412" s="9">
        <v>12.385555999999999</v>
      </c>
      <c r="W412" s="9">
        <f t="shared" si="179"/>
        <v>12.385555999999999</v>
      </c>
      <c r="X412">
        <v>1997</v>
      </c>
      <c r="Y412" s="14" t="s">
        <v>40</v>
      </c>
    </row>
    <row r="413" spans="1:25" x14ac:dyDescent="0.35">
      <c r="A413" s="7" t="s">
        <v>603</v>
      </c>
      <c r="B413" s="7" t="s">
        <v>34</v>
      </c>
      <c r="C413" t="s">
        <v>35</v>
      </c>
      <c r="D413">
        <v>3</v>
      </c>
      <c r="E413">
        <v>17</v>
      </c>
      <c r="F413">
        <f t="shared" si="174"/>
        <v>36</v>
      </c>
      <c r="G413" s="33">
        <v>53</v>
      </c>
      <c r="H413" s="8">
        <f t="shared" si="180"/>
        <v>1.7323937598229686</v>
      </c>
      <c r="I413" s="9">
        <f t="shared" si="175"/>
        <v>0.47222222222222221</v>
      </c>
      <c r="J413" s="16"/>
      <c r="K413">
        <f t="shared" si="191"/>
        <v>53</v>
      </c>
      <c r="M413">
        <f t="shared" si="185"/>
        <v>1.7242758696007889</v>
      </c>
      <c r="N413" s="9">
        <f t="shared" si="176"/>
        <v>5.6603773584905666</v>
      </c>
      <c r="O413" s="9">
        <f t="shared" si="181"/>
        <v>17.647058823529413</v>
      </c>
      <c r="P413" s="10">
        <f t="shared" si="177"/>
        <v>1.161350263239393E-4</v>
      </c>
      <c r="Q413" s="10">
        <f t="shared" si="178"/>
        <v>2.0517187983895941E-3</v>
      </c>
      <c r="R413" s="9">
        <v>25832</v>
      </c>
      <c r="S413" s="8">
        <f t="shared" si="182"/>
        <v>4.4121580320091054</v>
      </c>
      <c r="T413" s="11">
        <v>3357</v>
      </c>
      <c r="U413" s="11">
        <v>3</v>
      </c>
      <c r="V413" s="9">
        <v>38.111111000000001</v>
      </c>
      <c r="W413" s="9">
        <f t="shared" si="179"/>
        <v>38.111111000000001</v>
      </c>
      <c r="X413">
        <v>2023</v>
      </c>
      <c r="Y413" s="12" t="s">
        <v>320</v>
      </c>
    </row>
    <row r="414" spans="1:25" x14ac:dyDescent="0.35">
      <c r="A414" s="7" t="s">
        <v>604</v>
      </c>
      <c r="B414" s="7" t="s">
        <v>108</v>
      </c>
      <c r="C414" t="s">
        <v>25</v>
      </c>
      <c r="D414">
        <v>1</v>
      </c>
      <c r="E414">
        <v>55</v>
      </c>
      <c r="F414">
        <f t="shared" si="174"/>
        <v>124</v>
      </c>
      <c r="G414" s="32">
        <v>179</v>
      </c>
      <c r="H414" s="8">
        <f t="shared" si="180"/>
        <v>2.255272505103306</v>
      </c>
      <c r="I414" s="9">
        <f t="shared" si="175"/>
        <v>0.44354838709677419</v>
      </c>
      <c r="J414">
        <f>G414</f>
        <v>179</v>
      </c>
      <c r="L414">
        <f t="shared" si="183"/>
        <v>2.2528530309798933</v>
      </c>
      <c r="N414" s="9">
        <f t="shared" si="176"/>
        <v>0.55865921787709494</v>
      </c>
      <c r="O414" s="9">
        <f t="shared" si="181"/>
        <v>1.8181818181818181</v>
      </c>
      <c r="P414" s="10">
        <f t="shared" si="177"/>
        <v>1.3651504395784416E-5</v>
      </c>
      <c r="Q414" s="10">
        <f t="shared" si="178"/>
        <v>2.4436192868454104E-3</v>
      </c>
      <c r="R414" s="9">
        <v>73252</v>
      </c>
      <c r="S414" s="8">
        <f t="shared" si="182"/>
        <v>4.8648194867340813</v>
      </c>
      <c r="V414" s="9">
        <v>8.5</v>
      </c>
      <c r="W414" s="9">
        <f t="shared" si="179"/>
        <v>8.5</v>
      </c>
      <c r="X414">
        <v>2022</v>
      </c>
      <c r="Y414" s="12" t="s">
        <v>36</v>
      </c>
    </row>
    <row r="415" spans="1:25" x14ac:dyDescent="0.35">
      <c r="A415" s="7" t="s">
        <v>605</v>
      </c>
      <c r="B415" s="7" t="s">
        <v>39</v>
      </c>
      <c r="C415" t="s">
        <v>35</v>
      </c>
      <c r="D415">
        <v>1</v>
      </c>
      <c r="E415">
        <v>51</v>
      </c>
      <c r="F415">
        <f t="shared" si="174"/>
        <v>85</v>
      </c>
      <c r="G415" s="33">
        <v>136</v>
      </c>
      <c r="H415" s="8">
        <f t="shared" si="180"/>
        <v>2.1367205671564067</v>
      </c>
      <c r="I415" s="9">
        <f t="shared" si="175"/>
        <v>0.6</v>
      </c>
      <c r="J415" s="16"/>
      <c r="K415">
        <f t="shared" ref="K415:K416" si="192">G415</f>
        <v>136</v>
      </c>
      <c r="M415">
        <f t="shared" si="185"/>
        <v>2.1335389083702174</v>
      </c>
      <c r="N415" s="9">
        <f t="shared" si="176"/>
        <v>0.73529411764705876</v>
      </c>
      <c r="O415" s="9">
        <f t="shared" si="181"/>
        <v>1.9607843137254901</v>
      </c>
      <c r="P415" s="10">
        <f t="shared" si="177"/>
        <v>1.3594344752582924E-3</v>
      </c>
      <c r="Q415" s="10">
        <f t="shared" si="178"/>
        <v>0.18488308863512778</v>
      </c>
      <c r="R415" s="9">
        <v>735.6</v>
      </c>
      <c r="S415" s="8">
        <f t="shared" si="182"/>
        <v>2.8666417205660397</v>
      </c>
      <c r="T415" s="11">
        <v>165</v>
      </c>
      <c r="U415" s="11">
        <v>0.79</v>
      </c>
      <c r="V415" s="9">
        <v>1.2833330000000001</v>
      </c>
      <c r="W415" s="9">
        <f t="shared" si="179"/>
        <v>1.2833330000000001</v>
      </c>
      <c r="X415">
        <v>2024</v>
      </c>
      <c r="Y415" s="17" t="s">
        <v>86</v>
      </c>
    </row>
    <row r="416" spans="1:25" x14ac:dyDescent="0.35">
      <c r="A416" s="7" t="s">
        <v>606</v>
      </c>
      <c r="B416" s="7" t="s">
        <v>39</v>
      </c>
      <c r="C416" t="s">
        <v>35</v>
      </c>
      <c r="D416">
        <v>0</v>
      </c>
      <c r="E416">
        <v>7</v>
      </c>
      <c r="F416">
        <f t="shared" si="174"/>
        <v>12</v>
      </c>
      <c r="G416" s="33">
        <v>19</v>
      </c>
      <c r="H416" s="8">
        <f t="shared" si="180"/>
        <v>1.3010299956639813</v>
      </c>
      <c r="I416" s="9">
        <f t="shared" si="175"/>
        <v>0.58333333333333337</v>
      </c>
      <c r="J416" s="16"/>
      <c r="K416">
        <f t="shared" si="192"/>
        <v>19</v>
      </c>
      <c r="M416">
        <f t="shared" si="185"/>
        <v>1.2787536009528289</v>
      </c>
      <c r="N416" s="9">
        <f t="shared" si="176"/>
        <v>0</v>
      </c>
      <c r="O416" s="9">
        <f t="shared" si="181"/>
        <v>0</v>
      </c>
      <c r="P416" s="10">
        <f t="shared" si="177"/>
        <v>0</v>
      </c>
      <c r="Q416" s="10">
        <f t="shared" si="178"/>
        <v>5.62979643841299E-2</v>
      </c>
      <c r="R416" s="9">
        <v>337.49</v>
      </c>
      <c r="S416" s="8">
        <f t="shared" si="182"/>
        <v>2.5282609089917543</v>
      </c>
      <c r="T416" s="11">
        <v>628</v>
      </c>
      <c r="U416" s="11">
        <v>44.79</v>
      </c>
      <c r="V416" s="9">
        <v>9.18</v>
      </c>
      <c r="W416" s="9">
        <f t="shared" si="179"/>
        <v>9.18</v>
      </c>
      <c r="X416">
        <v>1997</v>
      </c>
      <c r="Y416" s="14" t="s">
        <v>40</v>
      </c>
    </row>
    <row r="417" spans="1:25" x14ac:dyDescent="0.35">
      <c r="A417" s="7" t="s">
        <v>607</v>
      </c>
      <c r="B417" s="7" t="s">
        <v>34</v>
      </c>
      <c r="C417" t="s">
        <v>25</v>
      </c>
      <c r="D417">
        <v>2</v>
      </c>
      <c r="E417">
        <v>24</v>
      </c>
      <c r="F417">
        <f t="shared" si="174"/>
        <v>46</v>
      </c>
      <c r="G417" s="32">
        <v>70</v>
      </c>
      <c r="H417" s="8">
        <f t="shared" si="180"/>
        <v>1.8512583487190752</v>
      </c>
      <c r="I417" s="9">
        <f t="shared" si="175"/>
        <v>0.52173913043478259</v>
      </c>
      <c r="J417">
        <f t="shared" ref="J417:J418" si="193">G417</f>
        <v>70</v>
      </c>
      <c r="L417">
        <f t="shared" si="183"/>
        <v>1.8450980400142569</v>
      </c>
      <c r="N417" s="9">
        <f t="shared" si="176"/>
        <v>2.8571428571428572</v>
      </c>
      <c r="O417" s="9">
        <f t="shared" si="181"/>
        <v>8.3333333333333321</v>
      </c>
      <c r="P417" s="10">
        <f t="shared" si="177"/>
        <v>4.0787192821454063E-5</v>
      </c>
      <c r="Q417" s="10">
        <f t="shared" si="178"/>
        <v>1.4275517487508922E-3</v>
      </c>
      <c r="R417" s="9">
        <v>49035</v>
      </c>
      <c r="S417" s="8">
        <f t="shared" si="182"/>
        <v>4.6905061796360501</v>
      </c>
      <c r="V417" s="9">
        <v>48.15</v>
      </c>
      <c r="W417" s="9">
        <f t="shared" si="179"/>
        <v>48.15</v>
      </c>
      <c r="X417">
        <v>2022</v>
      </c>
      <c r="Y417" s="12" t="s">
        <v>36</v>
      </c>
    </row>
    <row r="418" spans="1:25" x14ac:dyDescent="0.35">
      <c r="A418" s="7" t="s">
        <v>608</v>
      </c>
      <c r="B418" s="7" t="s">
        <v>34</v>
      </c>
      <c r="C418" t="s">
        <v>25</v>
      </c>
      <c r="D418">
        <v>2</v>
      </c>
      <c r="E418">
        <v>24</v>
      </c>
      <c r="F418">
        <f t="shared" si="174"/>
        <v>48</v>
      </c>
      <c r="G418" s="32">
        <v>72</v>
      </c>
      <c r="H418" s="8">
        <f t="shared" si="180"/>
        <v>1.8633228601204559</v>
      </c>
      <c r="I418" s="9">
        <f t="shared" si="175"/>
        <v>0.5</v>
      </c>
      <c r="J418">
        <f t="shared" si="193"/>
        <v>72</v>
      </c>
      <c r="L418">
        <f t="shared" si="183"/>
        <v>1.8573324964312685</v>
      </c>
      <c r="N418" s="9">
        <f t="shared" si="176"/>
        <v>2.7777777777777777</v>
      </c>
      <c r="O418" s="9">
        <f t="shared" si="181"/>
        <v>8.3333333333333321</v>
      </c>
      <c r="P418" s="10">
        <f t="shared" si="177"/>
        <v>9.8663114794534068E-5</v>
      </c>
      <c r="Q418" s="10">
        <f t="shared" si="178"/>
        <v>3.5518721326032263E-3</v>
      </c>
      <c r="R418" s="9">
        <v>20271</v>
      </c>
      <c r="S418" s="8">
        <f t="shared" si="182"/>
        <v>4.3068751736446371</v>
      </c>
      <c r="V418" s="9">
        <v>46.051389</v>
      </c>
      <c r="W418" s="9">
        <f t="shared" si="179"/>
        <v>46.051389</v>
      </c>
      <c r="X418">
        <v>2022</v>
      </c>
      <c r="Y418" s="12" t="s">
        <v>36</v>
      </c>
    </row>
    <row r="419" spans="1:25" x14ac:dyDescent="0.35">
      <c r="A419" s="7" t="s">
        <v>609</v>
      </c>
      <c r="B419" s="7" t="s">
        <v>55</v>
      </c>
      <c r="C419" t="s">
        <v>35</v>
      </c>
      <c r="D419">
        <v>1</v>
      </c>
      <c r="E419">
        <v>5</v>
      </c>
      <c r="F419">
        <f t="shared" si="174"/>
        <v>17</v>
      </c>
      <c r="G419" s="33">
        <v>22</v>
      </c>
      <c r="H419" s="8">
        <f t="shared" si="180"/>
        <v>1.3617278360175928</v>
      </c>
      <c r="I419" s="9">
        <f t="shared" si="175"/>
        <v>0.29411764705882354</v>
      </c>
      <c r="J419" s="16"/>
      <c r="K419">
        <f t="shared" ref="K419:K420" si="194">G419</f>
        <v>22</v>
      </c>
      <c r="M419">
        <f t="shared" si="185"/>
        <v>1.3424226808222062</v>
      </c>
      <c r="N419" s="9">
        <f t="shared" si="176"/>
        <v>4.5454545454545459</v>
      </c>
      <c r="O419" s="9">
        <f t="shared" si="181"/>
        <v>20</v>
      </c>
      <c r="P419" s="10">
        <f t="shared" si="177"/>
        <v>2.6343519494204424E-4</v>
      </c>
      <c r="Q419" s="10">
        <f t="shared" si="178"/>
        <v>5.795574288724974E-3</v>
      </c>
      <c r="R419" s="9">
        <v>3796</v>
      </c>
      <c r="S419" s="8">
        <f t="shared" si="182"/>
        <v>3.5793262037552549</v>
      </c>
      <c r="T419" s="11">
        <v>1503</v>
      </c>
      <c r="U419" s="11">
        <v>235</v>
      </c>
      <c r="V419" s="9">
        <v>12.51</v>
      </c>
      <c r="W419" s="9">
        <f t="shared" si="179"/>
        <v>12.51</v>
      </c>
      <c r="X419">
        <v>2020</v>
      </c>
      <c r="Y419" s="17" t="s">
        <v>610</v>
      </c>
    </row>
    <row r="420" spans="1:25" x14ac:dyDescent="0.35">
      <c r="A420" s="7" t="s">
        <v>611</v>
      </c>
      <c r="B420" s="7" t="s">
        <v>333</v>
      </c>
      <c r="C420" t="s">
        <v>35</v>
      </c>
      <c r="D420">
        <v>1</v>
      </c>
      <c r="E420">
        <v>11</v>
      </c>
      <c r="F420">
        <f t="shared" si="174"/>
        <v>53</v>
      </c>
      <c r="G420" s="33">
        <v>64</v>
      </c>
      <c r="H420" s="8">
        <f t="shared" si="180"/>
        <v>1.8129133566428555</v>
      </c>
      <c r="I420" s="9">
        <f t="shared" si="175"/>
        <v>0.20754716981132076</v>
      </c>
      <c r="J420" s="16"/>
      <c r="K420">
        <f t="shared" si="194"/>
        <v>64</v>
      </c>
      <c r="M420">
        <f t="shared" si="185"/>
        <v>1.8061799739838871</v>
      </c>
      <c r="N420" s="9">
        <f t="shared" si="176"/>
        <v>1.5625</v>
      </c>
      <c r="O420" s="9">
        <f t="shared" si="181"/>
        <v>9.0909090909090917</v>
      </c>
      <c r="P420" s="10">
        <f t="shared" si="177"/>
        <v>3.4606866002214838E-5</v>
      </c>
      <c r="Q420" s="10">
        <f t="shared" si="178"/>
        <v>2.2148394241417496E-3</v>
      </c>
      <c r="R420" s="9">
        <v>28896</v>
      </c>
      <c r="S420" s="8">
        <f t="shared" si="182"/>
        <v>4.460837728633412</v>
      </c>
      <c r="T420" s="11">
        <v>2335</v>
      </c>
      <c r="U420" s="11">
        <v>977</v>
      </c>
      <c r="V420" s="9">
        <v>-9.4319439999999997</v>
      </c>
      <c r="W420" s="9">
        <f t="shared" si="179"/>
        <v>9.4319439999999997</v>
      </c>
      <c r="X420">
        <v>2013</v>
      </c>
      <c r="Y420" s="14" t="s">
        <v>612</v>
      </c>
    </row>
    <row r="421" spans="1:25" x14ac:dyDescent="0.35">
      <c r="A421" s="7" t="s">
        <v>613</v>
      </c>
      <c r="B421" s="7" t="s">
        <v>47</v>
      </c>
      <c r="C421" t="s">
        <v>25</v>
      </c>
      <c r="D421">
        <v>1</v>
      </c>
      <c r="E421">
        <v>26</v>
      </c>
      <c r="F421">
        <f t="shared" si="174"/>
        <v>67</v>
      </c>
      <c r="G421" s="32">
        <v>93</v>
      </c>
      <c r="H421" s="8">
        <f t="shared" si="180"/>
        <v>1.9731278535996986</v>
      </c>
      <c r="I421" s="9">
        <f t="shared" si="175"/>
        <v>0.38805970149253732</v>
      </c>
      <c r="J421">
        <f t="shared" ref="J421:J423" si="195">G421</f>
        <v>93</v>
      </c>
      <c r="L421">
        <f t="shared" si="183"/>
        <v>1.968482948553935</v>
      </c>
      <c r="N421" s="9">
        <f t="shared" si="176"/>
        <v>1.0752688172043012</v>
      </c>
      <c r="O421" s="9">
        <f t="shared" si="181"/>
        <v>3.8461538461538463</v>
      </c>
      <c r="P421" s="10">
        <f t="shared" si="177"/>
        <v>1.5682412331394464E-6</v>
      </c>
      <c r="Q421" s="10">
        <f t="shared" si="178"/>
        <v>1.4584643468196852E-4</v>
      </c>
      <c r="R421" s="9">
        <v>637657</v>
      </c>
      <c r="S421" s="8">
        <f t="shared" si="182"/>
        <v>5.8045871315985691</v>
      </c>
      <c r="V421" s="9">
        <v>2.0333329999999998</v>
      </c>
      <c r="W421" s="9">
        <f t="shared" si="179"/>
        <v>2.0333329999999998</v>
      </c>
      <c r="X421">
        <v>2022</v>
      </c>
      <c r="Y421" s="12" t="s">
        <v>36</v>
      </c>
    </row>
    <row r="422" spans="1:25" x14ac:dyDescent="0.35">
      <c r="A422" s="7" t="s">
        <v>614</v>
      </c>
      <c r="B422" s="7" t="s">
        <v>61</v>
      </c>
      <c r="C422" t="s">
        <v>25</v>
      </c>
      <c r="D422">
        <v>1</v>
      </c>
      <c r="E422">
        <v>66</v>
      </c>
      <c r="F422">
        <f t="shared" si="174"/>
        <v>137</v>
      </c>
      <c r="G422" s="32">
        <v>203</v>
      </c>
      <c r="H422" s="8">
        <f t="shared" si="180"/>
        <v>2.3096301674258988</v>
      </c>
      <c r="I422" s="9">
        <f t="shared" si="175"/>
        <v>0.48175182481751827</v>
      </c>
      <c r="J422">
        <f t="shared" si="195"/>
        <v>203</v>
      </c>
      <c r="L422">
        <f t="shared" si="183"/>
        <v>2.307496037913213</v>
      </c>
      <c r="N422" s="9">
        <f t="shared" si="176"/>
        <v>0.49261083743842365</v>
      </c>
      <c r="O422" s="9">
        <f t="shared" si="181"/>
        <v>1.5151515151515151</v>
      </c>
      <c r="P422" s="10">
        <f t="shared" si="177"/>
        <v>8.1897600154622666E-7</v>
      </c>
      <c r="Q422" s="10">
        <f t="shared" si="178"/>
        <v>1.6625212831388402E-4</v>
      </c>
      <c r="R422" s="9">
        <v>1221037</v>
      </c>
      <c r="S422" s="8">
        <f t="shared" si="182"/>
        <v>6.0867288241843314</v>
      </c>
      <c r="V422" s="9">
        <v>-25.746110999999999</v>
      </c>
      <c r="W422" s="9">
        <f t="shared" si="179"/>
        <v>25.746110999999999</v>
      </c>
      <c r="X422">
        <v>2005</v>
      </c>
      <c r="Y422" s="14" t="s">
        <v>615</v>
      </c>
    </row>
    <row r="423" spans="1:25" x14ac:dyDescent="0.35">
      <c r="A423" s="7" t="s">
        <v>616</v>
      </c>
      <c r="B423" s="7" t="s">
        <v>74</v>
      </c>
      <c r="C423" t="s">
        <v>25</v>
      </c>
      <c r="D423">
        <v>2</v>
      </c>
      <c r="E423">
        <v>17</v>
      </c>
      <c r="F423">
        <f t="shared" si="174"/>
        <v>32</v>
      </c>
      <c r="G423" s="32">
        <v>49</v>
      </c>
      <c r="H423" s="8">
        <f t="shared" si="180"/>
        <v>1.6989700043360187</v>
      </c>
      <c r="I423" s="9">
        <f t="shared" si="175"/>
        <v>0.53125</v>
      </c>
      <c r="J423">
        <f t="shared" si="195"/>
        <v>49</v>
      </c>
      <c r="L423">
        <f t="shared" si="183"/>
        <v>1.6901960800285136</v>
      </c>
      <c r="N423" s="9">
        <f t="shared" si="176"/>
        <v>4.0816326530612246</v>
      </c>
      <c r="O423" s="9">
        <f t="shared" si="181"/>
        <v>11.76470588235294</v>
      </c>
      <c r="P423" s="10">
        <f t="shared" si="177"/>
        <v>2.0318574936428258E-6</v>
      </c>
      <c r="Q423" s="10">
        <f t="shared" si="178"/>
        <v>4.9780508594249236E-5</v>
      </c>
      <c r="R423" s="9">
        <v>984321</v>
      </c>
      <c r="S423" s="8">
        <f t="shared" si="182"/>
        <v>5.9931367506617725</v>
      </c>
      <c r="V423" s="9">
        <v>-34.927500000000002</v>
      </c>
      <c r="W423" s="9">
        <f t="shared" si="179"/>
        <v>34.927500000000002</v>
      </c>
      <c r="X423">
        <v>2025</v>
      </c>
      <c r="Y423" s="12" t="s">
        <v>75</v>
      </c>
    </row>
    <row r="424" spans="1:25" x14ac:dyDescent="0.35">
      <c r="A424" s="7" t="s">
        <v>617</v>
      </c>
      <c r="B424" s="7" t="s">
        <v>55</v>
      </c>
      <c r="C424" t="s">
        <v>35</v>
      </c>
      <c r="D424">
        <v>0</v>
      </c>
      <c r="E424">
        <v>2</v>
      </c>
      <c r="F424">
        <f t="shared" si="174"/>
        <v>1</v>
      </c>
      <c r="G424" s="33">
        <v>3</v>
      </c>
      <c r="H424" s="8">
        <f t="shared" si="180"/>
        <v>0.6020599913279624</v>
      </c>
      <c r="I424" s="9">
        <f t="shared" si="175"/>
        <v>2</v>
      </c>
      <c r="J424" s="16"/>
      <c r="K424">
        <f>G424</f>
        <v>3</v>
      </c>
      <c r="M424">
        <f t="shared" si="185"/>
        <v>0.47712125471966244</v>
      </c>
      <c r="N424" s="9">
        <f t="shared" si="176"/>
        <v>0</v>
      </c>
      <c r="O424" s="9">
        <f t="shared" si="181"/>
        <v>0</v>
      </c>
      <c r="P424" s="10">
        <f t="shared" si="177"/>
        <v>0</v>
      </c>
      <c r="Q424" s="10">
        <f t="shared" si="178"/>
        <v>0.6</v>
      </c>
      <c r="R424" s="9">
        <v>5</v>
      </c>
      <c r="S424" s="8">
        <f t="shared" si="182"/>
        <v>0.69897000433601886</v>
      </c>
      <c r="T424" s="11">
        <v>7</v>
      </c>
      <c r="U424" s="11">
        <v>12</v>
      </c>
      <c r="V424" s="9">
        <v>12.223889</v>
      </c>
      <c r="W424" s="9">
        <f t="shared" si="179"/>
        <v>12.223889</v>
      </c>
      <c r="X424">
        <v>2015</v>
      </c>
      <c r="Y424" s="17" t="s">
        <v>285</v>
      </c>
    </row>
    <row r="425" spans="1:25" x14ac:dyDescent="0.35">
      <c r="A425" s="7" t="s">
        <v>618</v>
      </c>
      <c r="B425" s="7" t="s">
        <v>31</v>
      </c>
      <c r="C425" t="s">
        <v>25</v>
      </c>
      <c r="D425">
        <v>6</v>
      </c>
      <c r="E425">
        <v>48</v>
      </c>
      <c r="F425">
        <f t="shared" si="174"/>
        <v>115</v>
      </c>
      <c r="G425" s="32">
        <v>163</v>
      </c>
      <c r="H425" s="8">
        <f t="shared" si="180"/>
        <v>2.214843848047698</v>
      </c>
      <c r="I425" s="9">
        <f t="shared" si="175"/>
        <v>0.41739130434782606</v>
      </c>
      <c r="J425">
        <f t="shared" ref="J425:J426" si="196">G425</f>
        <v>163</v>
      </c>
      <c r="L425">
        <f t="shared" si="183"/>
        <v>2.2121876044039577</v>
      </c>
      <c r="N425" s="9">
        <f t="shared" si="176"/>
        <v>3.6809815950920246</v>
      </c>
      <c r="O425" s="9">
        <f t="shared" si="181"/>
        <v>12.5</v>
      </c>
      <c r="P425" s="10">
        <f t="shared" si="177"/>
        <v>7.2347819376434151E-5</v>
      </c>
      <c r="Q425" s="10">
        <f t="shared" si="178"/>
        <v>1.9654490930597944E-3</v>
      </c>
      <c r="R425" s="9">
        <v>82932.7</v>
      </c>
      <c r="S425" s="8">
        <f t="shared" si="182"/>
        <v>4.9187258047289166</v>
      </c>
      <c r="V425" s="9">
        <v>34.000556000000003</v>
      </c>
      <c r="W425" s="9">
        <f t="shared" si="179"/>
        <v>34.000556000000003</v>
      </c>
      <c r="X425">
        <v>2025</v>
      </c>
      <c r="Y425" s="15" t="s">
        <v>32</v>
      </c>
    </row>
    <row r="426" spans="1:25" x14ac:dyDescent="0.35">
      <c r="A426" s="7" t="s">
        <v>619</v>
      </c>
      <c r="B426" s="7" t="s">
        <v>31</v>
      </c>
      <c r="C426" t="s">
        <v>25</v>
      </c>
      <c r="D426">
        <v>4</v>
      </c>
      <c r="E426">
        <v>41</v>
      </c>
      <c r="F426">
        <f t="shared" si="174"/>
        <v>56</v>
      </c>
      <c r="G426" s="32">
        <v>97</v>
      </c>
      <c r="H426" s="8">
        <f t="shared" si="180"/>
        <v>1.9912260756924949</v>
      </c>
      <c r="I426" s="9">
        <f t="shared" si="175"/>
        <v>0.7321428571428571</v>
      </c>
      <c r="J426">
        <f t="shared" si="196"/>
        <v>97</v>
      </c>
      <c r="L426">
        <f t="shared" si="183"/>
        <v>1.9867717342662448</v>
      </c>
      <c r="N426" s="9">
        <f t="shared" si="176"/>
        <v>4.1237113402061851</v>
      </c>
      <c r="O426" s="9">
        <f t="shared" si="181"/>
        <v>9.7560975609756095</v>
      </c>
      <c r="P426" s="10">
        <f t="shared" si="177"/>
        <v>2.0027136770323789E-5</v>
      </c>
      <c r="Q426" s="10">
        <f t="shared" si="178"/>
        <v>4.8565806668035186E-4</v>
      </c>
      <c r="R426" s="9">
        <v>199729</v>
      </c>
      <c r="S426" s="8">
        <f t="shared" si="182"/>
        <v>5.300441127592725</v>
      </c>
      <c r="V426" s="9">
        <v>44.374721999999998</v>
      </c>
      <c r="W426" s="9">
        <f t="shared" si="179"/>
        <v>44.374721999999998</v>
      </c>
      <c r="X426">
        <v>2025</v>
      </c>
      <c r="Y426" s="15" t="s">
        <v>32</v>
      </c>
    </row>
    <row r="427" spans="1:25" x14ac:dyDescent="0.35">
      <c r="A427" s="7" t="s">
        <v>620</v>
      </c>
      <c r="B427" s="7" t="s">
        <v>230</v>
      </c>
      <c r="C427" t="s">
        <v>35</v>
      </c>
      <c r="D427">
        <v>0</v>
      </c>
      <c r="E427">
        <v>0</v>
      </c>
      <c r="F427">
        <f t="shared" si="174"/>
        <v>0</v>
      </c>
      <c r="G427" s="32">
        <v>0</v>
      </c>
      <c r="H427" s="8">
        <f t="shared" si="180"/>
        <v>0</v>
      </c>
      <c r="I427" s="9" t="e">
        <f t="shared" si="175"/>
        <v>#DIV/0!</v>
      </c>
      <c r="K427">
        <f>G427</f>
        <v>0</v>
      </c>
      <c r="N427" s="9" t="e">
        <f t="shared" si="176"/>
        <v>#DIV/0!</v>
      </c>
      <c r="O427" s="9" t="e">
        <f t="shared" si="181"/>
        <v>#DIV/0!</v>
      </c>
      <c r="P427" s="10">
        <f t="shared" si="177"/>
        <v>0</v>
      </c>
      <c r="Q427" s="10">
        <f t="shared" si="178"/>
        <v>0</v>
      </c>
      <c r="R427" s="9">
        <v>3903</v>
      </c>
      <c r="S427" s="8">
        <f t="shared" si="182"/>
        <v>3.5913985512812485</v>
      </c>
      <c r="T427" s="11">
        <v>1370</v>
      </c>
      <c r="U427" s="11">
        <v>1813</v>
      </c>
      <c r="V427" s="9">
        <v>-54.283332999999999</v>
      </c>
      <c r="W427" s="9">
        <f t="shared" si="179"/>
        <v>54.283332999999999</v>
      </c>
      <c r="X427">
        <v>2022</v>
      </c>
      <c r="Y427" s="12" t="s">
        <v>36</v>
      </c>
    </row>
    <row r="428" spans="1:25" x14ac:dyDescent="0.35">
      <c r="A428" s="7" t="s">
        <v>621</v>
      </c>
      <c r="B428" s="7" t="s">
        <v>622</v>
      </c>
      <c r="C428" t="s">
        <v>25</v>
      </c>
      <c r="D428">
        <v>2</v>
      </c>
      <c r="E428">
        <v>27</v>
      </c>
      <c r="F428">
        <f t="shared" si="174"/>
        <v>48</v>
      </c>
      <c r="G428" s="32">
        <v>75</v>
      </c>
      <c r="H428" s="8">
        <f t="shared" si="180"/>
        <v>1.8808135922807914</v>
      </c>
      <c r="I428" s="9">
        <f t="shared" si="175"/>
        <v>0.5625</v>
      </c>
      <c r="J428">
        <f t="shared" ref="J428:J431" si="197">G428</f>
        <v>75</v>
      </c>
      <c r="L428">
        <f t="shared" si="183"/>
        <v>1.8750612633917001</v>
      </c>
      <c r="N428" s="9">
        <f t="shared" si="176"/>
        <v>2.666666666666667</v>
      </c>
      <c r="O428" s="9">
        <f t="shared" si="181"/>
        <v>7.4074074074074066</v>
      </c>
      <c r="P428" s="10">
        <f t="shared" si="177"/>
        <v>7.3246768910146711E-7</v>
      </c>
      <c r="Q428" s="10">
        <f t="shared" si="178"/>
        <v>2.7467538341305016E-5</v>
      </c>
      <c r="R428" s="9">
        <v>2730495.87</v>
      </c>
      <c r="S428" s="8">
        <f t="shared" si="182"/>
        <v>6.4362415239817743</v>
      </c>
      <c r="V428" s="9">
        <v>49.135556000000001</v>
      </c>
      <c r="W428" s="9">
        <f t="shared" si="179"/>
        <v>49.135556000000001</v>
      </c>
      <c r="X428">
        <v>2019</v>
      </c>
      <c r="Y428" s="17" t="s">
        <v>227</v>
      </c>
    </row>
    <row r="429" spans="1:25" x14ac:dyDescent="0.35">
      <c r="A429" s="7" t="s">
        <v>623</v>
      </c>
      <c r="B429" s="7" t="s">
        <v>132</v>
      </c>
      <c r="C429" t="s">
        <v>25</v>
      </c>
      <c r="D429">
        <v>1</v>
      </c>
      <c r="E429">
        <v>29</v>
      </c>
      <c r="F429">
        <f t="shared" si="174"/>
        <v>40</v>
      </c>
      <c r="G429" s="32">
        <v>69</v>
      </c>
      <c r="H429" s="8">
        <f t="shared" si="180"/>
        <v>1.8450980400142569</v>
      </c>
      <c r="I429" s="9">
        <f t="shared" si="175"/>
        <v>0.72499999999999998</v>
      </c>
      <c r="J429">
        <f t="shared" si="197"/>
        <v>69</v>
      </c>
      <c r="L429">
        <f t="shared" si="183"/>
        <v>1.8388490907372552</v>
      </c>
      <c r="N429" s="9">
        <f t="shared" si="176"/>
        <v>1.4492753623188406</v>
      </c>
      <c r="O429" s="9">
        <f t="shared" si="181"/>
        <v>3.4482758620689653</v>
      </c>
      <c r="P429" s="10">
        <f t="shared" si="177"/>
        <v>1.5520021603870072E-6</v>
      </c>
      <c r="Q429" s="10">
        <f t="shared" si="178"/>
        <v>1.070881490667035E-4</v>
      </c>
      <c r="R429" s="9">
        <v>644329</v>
      </c>
      <c r="S429" s="8">
        <f t="shared" si="182"/>
        <v>5.8091076785394904</v>
      </c>
      <c r="V429" s="9">
        <v>4.8499999999999996</v>
      </c>
      <c r="W429" s="9">
        <f t="shared" si="179"/>
        <v>4.8499999999999996</v>
      </c>
      <c r="X429">
        <v>2014</v>
      </c>
      <c r="Y429" s="14" t="s">
        <v>624</v>
      </c>
    </row>
    <row r="430" spans="1:25" x14ac:dyDescent="0.35">
      <c r="A430" s="7" t="s">
        <v>625</v>
      </c>
      <c r="B430" s="7" t="s">
        <v>90</v>
      </c>
      <c r="C430" t="s">
        <v>25</v>
      </c>
      <c r="D430">
        <v>2</v>
      </c>
      <c r="E430">
        <v>29</v>
      </c>
      <c r="F430">
        <f t="shared" si="174"/>
        <v>62</v>
      </c>
      <c r="G430" s="32">
        <v>91</v>
      </c>
      <c r="H430" s="8">
        <f t="shared" si="180"/>
        <v>1.9637878273455553</v>
      </c>
      <c r="I430" s="9">
        <f t="shared" si="175"/>
        <v>0.46774193548387094</v>
      </c>
      <c r="J430">
        <f t="shared" si="197"/>
        <v>91</v>
      </c>
      <c r="L430">
        <f t="shared" si="183"/>
        <v>1.9590413923210936</v>
      </c>
      <c r="N430" s="9">
        <f t="shared" si="176"/>
        <v>2.197802197802198</v>
      </c>
      <c r="O430" s="9">
        <f t="shared" si="181"/>
        <v>6.8965517241379306</v>
      </c>
      <c r="P430" s="10">
        <f t="shared" si="177"/>
        <v>2.957677746191587E-6</v>
      </c>
      <c r="Q430" s="10">
        <f t="shared" si="178"/>
        <v>1.3457433745171722E-4</v>
      </c>
      <c r="R430" s="9">
        <v>676206.19</v>
      </c>
      <c r="S430" s="8">
        <f t="shared" si="182"/>
        <v>5.8300791419851166</v>
      </c>
      <c r="V430" s="9">
        <v>53.55</v>
      </c>
      <c r="W430" s="9">
        <f t="shared" si="179"/>
        <v>53.55</v>
      </c>
      <c r="X430">
        <v>2019</v>
      </c>
      <c r="Y430" s="17" t="s">
        <v>227</v>
      </c>
    </row>
    <row r="431" spans="1:25" x14ac:dyDescent="0.35">
      <c r="A431" s="7" t="s">
        <v>626</v>
      </c>
      <c r="B431" s="7" t="s">
        <v>34</v>
      </c>
      <c r="C431" t="s">
        <v>25</v>
      </c>
      <c r="D431">
        <v>3</v>
      </c>
      <c r="E431">
        <v>27</v>
      </c>
      <c r="F431">
        <f t="shared" si="174"/>
        <v>54</v>
      </c>
      <c r="G431" s="32">
        <v>81</v>
      </c>
      <c r="H431" s="8">
        <f t="shared" si="180"/>
        <v>1.9138138523837167</v>
      </c>
      <c r="I431" s="9">
        <f t="shared" si="175"/>
        <v>0.5</v>
      </c>
      <c r="J431">
        <f t="shared" si="197"/>
        <v>81</v>
      </c>
      <c r="L431">
        <f t="shared" si="183"/>
        <v>1.9084850188786497</v>
      </c>
      <c r="N431" s="9">
        <f t="shared" si="176"/>
        <v>3.7037037037037033</v>
      </c>
      <c r="O431" s="9">
        <f t="shared" si="181"/>
        <v>11.111111111111111</v>
      </c>
      <c r="P431" s="10">
        <f t="shared" si="177"/>
        <v>6.0953928988672732E-6</v>
      </c>
      <c r="Q431" s="10">
        <f t="shared" si="178"/>
        <v>1.6457560826941636E-4</v>
      </c>
      <c r="R431" s="9">
        <v>492175</v>
      </c>
      <c r="S431" s="8">
        <f t="shared" si="182"/>
        <v>5.6921195499645236</v>
      </c>
      <c r="V431" s="9">
        <v>40.433332999999998</v>
      </c>
      <c r="W431" s="9">
        <f t="shared" si="179"/>
        <v>40.433332999999998</v>
      </c>
      <c r="X431">
        <v>2024</v>
      </c>
      <c r="Y431" s="14" t="s">
        <v>627</v>
      </c>
    </row>
    <row r="432" spans="1:25" x14ac:dyDescent="0.35">
      <c r="A432" s="7" t="s">
        <v>628</v>
      </c>
      <c r="B432" s="7" t="s">
        <v>90</v>
      </c>
      <c r="C432" t="s">
        <v>35</v>
      </c>
      <c r="D432">
        <v>2</v>
      </c>
      <c r="E432">
        <v>58</v>
      </c>
      <c r="F432">
        <f t="shared" si="174"/>
        <v>66</v>
      </c>
      <c r="G432" s="33">
        <v>124</v>
      </c>
      <c r="H432" s="8">
        <f t="shared" si="180"/>
        <v>2.0969100130080562</v>
      </c>
      <c r="I432" s="9">
        <f t="shared" si="175"/>
        <v>0.87878787878787878</v>
      </c>
      <c r="J432" s="16"/>
      <c r="K432">
        <f>G432</f>
        <v>124</v>
      </c>
      <c r="M432">
        <f t="shared" si="185"/>
        <v>2.0934216851622351</v>
      </c>
      <c r="N432" s="9">
        <f t="shared" si="176"/>
        <v>1.6129032258064515</v>
      </c>
      <c r="O432" s="9">
        <f t="shared" si="181"/>
        <v>3.4482758620689653</v>
      </c>
      <c r="P432" s="10">
        <f t="shared" si="177"/>
        <v>2.97441998810232E-5</v>
      </c>
      <c r="Q432" s="10">
        <f t="shared" si="178"/>
        <v>1.8441403926234385E-3</v>
      </c>
      <c r="R432" s="9">
        <v>67240</v>
      </c>
      <c r="S432" s="8">
        <f t="shared" si="182"/>
        <v>4.8276277047674334</v>
      </c>
      <c r="T432" s="11">
        <v>2524</v>
      </c>
      <c r="U432" s="11">
        <v>53</v>
      </c>
      <c r="V432" s="9">
        <v>6.9333330000000002</v>
      </c>
      <c r="W432" s="9">
        <f t="shared" si="179"/>
        <v>6.9333330000000002</v>
      </c>
      <c r="X432">
        <v>2014</v>
      </c>
      <c r="Y432" s="14" t="s">
        <v>629</v>
      </c>
    </row>
    <row r="433" spans="1:25" x14ac:dyDescent="0.35">
      <c r="A433" s="7" t="s">
        <v>630</v>
      </c>
      <c r="B433" s="7" t="s">
        <v>47</v>
      </c>
      <c r="C433" t="s">
        <v>25</v>
      </c>
      <c r="D433">
        <v>2</v>
      </c>
      <c r="E433">
        <v>26</v>
      </c>
      <c r="F433">
        <f t="shared" si="174"/>
        <v>47</v>
      </c>
      <c r="G433" s="32">
        <v>73</v>
      </c>
      <c r="H433" s="8">
        <f t="shared" si="180"/>
        <v>1.8692317197309762</v>
      </c>
      <c r="I433" s="9">
        <f t="shared" si="175"/>
        <v>0.55319148936170215</v>
      </c>
      <c r="J433">
        <f>G433</f>
        <v>73</v>
      </c>
      <c r="L433">
        <f t="shared" si="183"/>
        <v>1.8633228601204559</v>
      </c>
      <c r="N433" s="9">
        <f t="shared" si="176"/>
        <v>2.7397260273972601</v>
      </c>
      <c r="O433" s="9">
        <f t="shared" si="181"/>
        <v>7.6923076923076925</v>
      </c>
      <c r="P433" s="10">
        <f t="shared" si="177"/>
        <v>1.0604071539308232E-6</v>
      </c>
      <c r="Q433" s="10">
        <f t="shared" si="178"/>
        <v>3.870486111847505E-5</v>
      </c>
      <c r="R433" s="9">
        <v>1886068</v>
      </c>
      <c r="S433" s="8">
        <f t="shared" si="182"/>
        <v>6.2755573466687498</v>
      </c>
      <c r="V433" s="9">
        <v>15.6</v>
      </c>
      <c r="W433" s="9">
        <f t="shared" si="179"/>
        <v>15.6</v>
      </c>
      <c r="X433">
        <v>2022</v>
      </c>
      <c r="Y433" s="12" t="s">
        <v>36</v>
      </c>
    </row>
    <row r="434" spans="1:25" x14ac:dyDescent="0.35">
      <c r="A434" s="7" t="s">
        <v>631</v>
      </c>
      <c r="B434" s="7" t="s">
        <v>39</v>
      </c>
      <c r="C434" t="s">
        <v>35</v>
      </c>
      <c r="D434">
        <v>1</v>
      </c>
      <c r="E434">
        <v>59</v>
      </c>
      <c r="F434">
        <f t="shared" si="174"/>
        <v>78</v>
      </c>
      <c r="G434" s="33">
        <v>137</v>
      </c>
      <c r="H434" s="8">
        <f t="shared" si="180"/>
        <v>2.1398790864012365</v>
      </c>
      <c r="I434" s="9">
        <f t="shared" si="175"/>
        <v>0.75641025641025639</v>
      </c>
      <c r="J434" s="16"/>
      <c r="K434">
        <f>G434</f>
        <v>137</v>
      </c>
      <c r="M434">
        <f t="shared" si="185"/>
        <v>2.1367205671564067</v>
      </c>
      <c r="N434" s="9">
        <f t="shared" si="176"/>
        <v>0.72992700729927007</v>
      </c>
      <c r="O434" s="9">
        <f t="shared" si="181"/>
        <v>1.6949152542372881</v>
      </c>
      <c r="P434" s="10">
        <f t="shared" si="177"/>
        <v>5.7334136928596522E-6</v>
      </c>
      <c r="Q434" s="10">
        <f t="shared" si="178"/>
        <v>7.8547767592177236E-4</v>
      </c>
      <c r="R434" s="9">
        <v>174416.16</v>
      </c>
      <c r="S434" s="8">
        <f t="shared" si="182"/>
        <v>5.2415867206979962</v>
      </c>
      <c r="T434" s="11">
        <v>3478</v>
      </c>
      <c r="U434" s="11">
        <v>117</v>
      </c>
      <c r="V434" s="9">
        <v>-2</v>
      </c>
      <c r="W434" s="9">
        <f t="shared" si="179"/>
        <v>2</v>
      </c>
      <c r="X434">
        <v>2024</v>
      </c>
      <c r="Y434" s="17" t="s">
        <v>86</v>
      </c>
    </row>
    <row r="435" spans="1:25" x14ac:dyDescent="0.35">
      <c r="A435" s="7" t="s">
        <v>632</v>
      </c>
      <c r="B435" s="7" t="s">
        <v>39</v>
      </c>
      <c r="C435" s="18" t="s">
        <v>25</v>
      </c>
      <c r="D435">
        <v>2</v>
      </c>
      <c r="E435">
        <v>112</v>
      </c>
      <c r="F435">
        <f t="shared" si="174"/>
        <v>152</v>
      </c>
      <c r="G435" s="33">
        <v>264</v>
      </c>
      <c r="H435" s="8">
        <f t="shared" si="180"/>
        <v>2.4232458739368079</v>
      </c>
      <c r="I435" s="9">
        <f t="shared" si="175"/>
        <v>0.73684210526315785</v>
      </c>
      <c r="J435">
        <f>G435</f>
        <v>264</v>
      </c>
      <c r="K435" s="16"/>
      <c r="L435">
        <f t="shared" si="183"/>
        <v>2.4216039268698313</v>
      </c>
      <c r="N435" s="9">
        <f t="shared" si="176"/>
        <v>0.75757575757575757</v>
      </c>
      <c r="O435" s="9">
        <f t="shared" si="181"/>
        <v>1.7857142857142856</v>
      </c>
      <c r="P435" s="10">
        <f t="shared" si="177"/>
        <v>4.1469122454275368E-6</v>
      </c>
      <c r="Q435" s="10">
        <f t="shared" si="178"/>
        <v>5.4739241639643486E-4</v>
      </c>
      <c r="R435" s="9">
        <v>482286.55</v>
      </c>
      <c r="S435" s="8">
        <f t="shared" si="182"/>
        <v>5.6833051504928314</v>
      </c>
      <c r="T435" s="11">
        <v>3805</v>
      </c>
      <c r="U435" s="11">
        <v>52</v>
      </c>
      <c r="V435" s="9">
        <v>0</v>
      </c>
      <c r="W435" s="9">
        <f t="shared" si="179"/>
        <v>0</v>
      </c>
      <c r="X435">
        <v>2024</v>
      </c>
      <c r="Y435" s="17" t="s">
        <v>86</v>
      </c>
    </row>
    <row r="436" spans="1:25" x14ac:dyDescent="0.35">
      <c r="A436" s="7" t="s">
        <v>633</v>
      </c>
      <c r="B436" s="7" t="s">
        <v>39</v>
      </c>
      <c r="C436" t="s">
        <v>35</v>
      </c>
      <c r="D436">
        <v>2</v>
      </c>
      <c r="E436">
        <v>22</v>
      </c>
      <c r="F436">
        <f t="shared" si="174"/>
        <v>49</v>
      </c>
      <c r="G436" s="33">
        <v>71</v>
      </c>
      <c r="H436" s="8">
        <f t="shared" si="180"/>
        <v>1.8573324964312685</v>
      </c>
      <c r="I436" s="9">
        <f t="shared" si="175"/>
        <v>0.44897959183673469</v>
      </c>
      <c r="J436" s="16"/>
      <c r="K436">
        <f t="shared" ref="K436:K437" si="198">G436</f>
        <v>71</v>
      </c>
      <c r="M436">
        <f t="shared" si="185"/>
        <v>1.8512583487190752</v>
      </c>
      <c r="N436" s="9">
        <f t="shared" si="176"/>
        <v>2.8169014084507045</v>
      </c>
      <c r="O436" s="9">
        <f t="shared" si="181"/>
        <v>9.0909090909090917</v>
      </c>
      <c r="P436" s="10">
        <f t="shared" si="177"/>
        <v>1.7787612351006512E-4</v>
      </c>
      <c r="Q436" s="10">
        <f t="shared" si="178"/>
        <v>6.3146023846073112E-3</v>
      </c>
      <c r="R436" s="9">
        <v>11243.78</v>
      </c>
      <c r="S436" s="8">
        <f t="shared" si="182"/>
        <v>4.0509123394504556</v>
      </c>
      <c r="T436" s="11">
        <v>1225</v>
      </c>
      <c r="U436" s="11">
        <v>518</v>
      </c>
      <c r="V436" s="9">
        <v>-9.6666670000000003</v>
      </c>
      <c r="W436" s="9">
        <f t="shared" si="179"/>
        <v>9.6666670000000003</v>
      </c>
      <c r="X436">
        <v>2024</v>
      </c>
      <c r="Y436" s="17" t="s">
        <v>86</v>
      </c>
    </row>
    <row r="437" spans="1:25" x14ac:dyDescent="0.35">
      <c r="A437" s="7" t="s">
        <v>634</v>
      </c>
      <c r="B437" s="7" t="s">
        <v>39</v>
      </c>
      <c r="C437" t="s">
        <v>35</v>
      </c>
      <c r="D437">
        <v>1</v>
      </c>
      <c r="E437">
        <v>14</v>
      </c>
      <c r="F437">
        <f t="shared" si="174"/>
        <v>17</v>
      </c>
      <c r="G437" s="33">
        <v>31</v>
      </c>
      <c r="H437" s="8">
        <f t="shared" si="180"/>
        <v>1.505149978319906</v>
      </c>
      <c r="I437" s="9">
        <f t="shared" si="175"/>
        <v>0.82352941176470584</v>
      </c>
      <c r="J437" s="16"/>
      <c r="K437">
        <f t="shared" si="198"/>
        <v>31</v>
      </c>
      <c r="M437">
        <f t="shared" si="185"/>
        <v>1.4913616938342726</v>
      </c>
      <c r="N437" s="9">
        <f t="shared" si="176"/>
        <v>3.225806451612903</v>
      </c>
      <c r="O437" s="9">
        <f t="shared" si="181"/>
        <v>7.1428571428571423</v>
      </c>
      <c r="P437" s="10">
        <f t="shared" si="177"/>
        <v>6.5258092492904805E-5</v>
      </c>
      <c r="Q437" s="10">
        <f t="shared" si="178"/>
        <v>2.0230008672800491E-3</v>
      </c>
      <c r="R437" s="9">
        <v>15323.77</v>
      </c>
      <c r="S437" s="8">
        <f t="shared" si="182"/>
        <v>4.1853656248771811</v>
      </c>
      <c r="T437" s="11">
        <v>2850</v>
      </c>
      <c r="U437" s="11">
        <v>267</v>
      </c>
      <c r="V437" s="9">
        <v>-8.7833330000000007</v>
      </c>
      <c r="W437" s="9">
        <f t="shared" si="179"/>
        <v>8.7833330000000007</v>
      </c>
      <c r="X437">
        <v>2024</v>
      </c>
      <c r="Y437" s="17" t="s">
        <v>86</v>
      </c>
    </row>
    <row r="438" spans="1:25" x14ac:dyDescent="0.35">
      <c r="A438" s="7" t="s">
        <v>635</v>
      </c>
      <c r="B438" s="7" t="s">
        <v>24</v>
      </c>
      <c r="C438" t="s">
        <v>25</v>
      </c>
      <c r="D438">
        <v>4</v>
      </c>
      <c r="E438">
        <v>94</v>
      </c>
      <c r="F438">
        <f t="shared" si="174"/>
        <v>189</v>
      </c>
      <c r="G438" s="32">
        <v>283</v>
      </c>
      <c r="H438" s="8">
        <f t="shared" si="180"/>
        <v>2.4533183400470375</v>
      </c>
      <c r="I438" s="9">
        <f t="shared" si="175"/>
        <v>0.49735449735449733</v>
      </c>
      <c r="J438">
        <f>G438</f>
        <v>283</v>
      </c>
      <c r="L438">
        <f t="shared" si="183"/>
        <v>2.4517864355242902</v>
      </c>
      <c r="N438" s="9">
        <f t="shared" si="176"/>
        <v>1.4134275618374559</v>
      </c>
      <c r="O438" s="9">
        <f t="shared" si="181"/>
        <v>4.2553191489361701</v>
      </c>
      <c r="P438" s="10">
        <f t="shared" si="177"/>
        <v>2.4417043096081066E-5</v>
      </c>
      <c r="Q438" s="10">
        <f t="shared" si="178"/>
        <v>1.7275057990477354E-3</v>
      </c>
      <c r="R438" s="9">
        <v>163820</v>
      </c>
      <c r="S438" s="8">
        <f t="shared" si="182"/>
        <v>5.2143669215966044</v>
      </c>
      <c r="V438" s="9">
        <v>5.8333329999999997</v>
      </c>
      <c r="W438" s="9">
        <f t="shared" si="179"/>
        <v>5.8333329999999997</v>
      </c>
      <c r="X438">
        <v>2002</v>
      </c>
      <c r="Y438" s="14" t="s">
        <v>636</v>
      </c>
    </row>
    <row r="439" spans="1:25" x14ac:dyDescent="0.35">
      <c r="A439" s="7" t="s">
        <v>637</v>
      </c>
      <c r="B439" s="7" t="s">
        <v>302</v>
      </c>
      <c r="C439" t="s">
        <v>35</v>
      </c>
      <c r="D439">
        <v>0</v>
      </c>
      <c r="E439">
        <v>0</v>
      </c>
      <c r="F439">
        <f t="shared" si="174"/>
        <v>0</v>
      </c>
      <c r="G439" s="32">
        <v>0</v>
      </c>
      <c r="H439" s="8">
        <f t="shared" si="180"/>
        <v>0</v>
      </c>
      <c r="I439" s="9" t="e">
        <f t="shared" si="175"/>
        <v>#DIV/0!</v>
      </c>
      <c r="K439">
        <f>G439</f>
        <v>0</v>
      </c>
      <c r="N439" s="9" t="e">
        <f t="shared" si="176"/>
        <v>#DIV/0!</v>
      </c>
      <c r="O439" s="9" t="e">
        <f t="shared" si="181"/>
        <v>#DIV/0!</v>
      </c>
      <c r="P439" s="10">
        <f t="shared" si="177"/>
        <v>0</v>
      </c>
      <c r="Q439" s="10">
        <f t="shared" si="178"/>
        <v>0</v>
      </c>
      <c r="R439" s="9">
        <v>61399</v>
      </c>
      <c r="S439" s="8">
        <f t="shared" si="182"/>
        <v>4.7881612978835371</v>
      </c>
      <c r="T439" s="11">
        <v>1717</v>
      </c>
      <c r="U439" s="11">
        <v>675</v>
      </c>
      <c r="V439" s="9">
        <v>74</v>
      </c>
      <c r="W439" s="9">
        <f t="shared" si="179"/>
        <v>74</v>
      </c>
      <c r="X439">
        <v>2022</v>
      </c>
      <c r="Y439" s="12" t="s">
        <v>36</v>
      </c>
    </row>
    <row r="440" spans="1:25" x14ac:dyDescent="0.35">
      <c r="A440" s="7" t="s">
        <v>638</v>
      </c>
      <c r="B440" s="7" t="s">
        <v>34</v>
      </c>
      <c r="C440" t="s">
        <v>25</v>
      </c>
      <c r="D440">
        <v>2</v>
      </c>
      <c r="E440">
        <v>23</v>
      </c>
      <c r="F440">
        <f t="shared" si="174"/>
        <v>43</v>
      </c>
      <c r="G440" s="32">
        <v>66</v>
      </c>
      <c r="H440" s="8">
        <f t="shared" si="180"/>
        <v>1.8260748027008264</v>
      </c>
      <c r="I440" s="9">
        <f t="shared" si="175"/>
        <v>0.53488372093023251</v>
      </c>
      <c r="J440">
        <f t="shared" ref="J440:J442" si="199">G440</f>
        <v>66</v>
      </c>
      <c r="L440">
        <f t="shared" si="183"/>
        <v>1.8195439355418688</v>
      </c>
      <c r="N440" s="9">
        <f t="shared" si="176"/>
        <v>3.0303030303030303</v>
      </c>
      <c r="O440" s="9">
        <f t="shared" si="181"/>
        <v>8.695652173913043</v>
      </c>
      <c r="P440" s="10">
        <f t="shared" si="177"/>
        <v>4.4415327729599488E-6</v>
      </c>
      <c r="Q440" s="10">
        <f t="shared" si="178"/>
        <v>1.465705815076783E-4</v>
      </c>
      <c r="R440" s="9">
        <v>450295</v>
      </c>
      <c r="S440" s="8">
        <f t="shared" si="182"/>
        <v>5.65349712465677</v>
      </c>
      <c r="V440" s="9">
        <v>59.35</v>
      </c>
      <c r="W440" s="9">
        <f t="shared" si="179"/>
        <v>59.35</v>
      </c>
      <c r="X440">
        <v>2022</v>
      </c>
      <c r="Y440" s="12" t="s">
        <v>36</v>
      </c>
    </row>
    <row r="441" spans="1:25" x14ac:dyDescent="0.35">
      <c r="A441" s="7" t="s">
        <v>639</v>
      </c>
      <c r="B441" s="7" t="s">
        <v>34</v>
      </c>
      <c r="C441" t="s">
        <v>25</v>
      </c>
      <c r="D441">
        <v>2</v>
      </c>
      <c r="E441">
        <v>27</v>
      </c>
      <c r="F441">
        <f t="shared" si="174"/>
        <v>52</v>
      </c>
      <c r="G441" s="32">
        <v>79</v>
      </c>
      <c r="H441" s="8">
        <f t="shared" si="180"/>
        <v>1.9030899869919435</v>
      </c>
      <c r="I441" s="9">
        <f t="shared" si="175"/>
        <v>0.51923076923076927</v>
      </c>
      <c r="J441">
        <f t="shared" si="199"/>
        <v>79</v>
      </c>
      <c r="L441">
        <f t="shared" si="183"/>
        <v>1.8976270912904414</v>
      </c>
      <c r="N441" s="9">
        <f t="shared" si="176"/>
        <v>2.5316455696202533</v>
      </c>
      <c r="O441" s="9">
        <f t="shared" si="181"/>
        <v>7.4074074074074066</v>
      </c>
      <c r="P441" s="10">
        <f t="shared" si="177"/>
        <v>4.8443744701465421E-5</v>
      </c>
      <c r="Q441" s="10">
        <f t="shared" si="178"/>
        <v>1.9135279157078842E-3</v>
      </c>
      <c r="R441" s="9">
        <v>41285</v>
      </c>
      <c r="S441" s="8">
        <f t="shared" si="182"/>
        <v>4.6157922889319307</v>
      </c>
      <c r="V441" s="9">
        <v>46.95</v>
      </c>
      <c r="W441" s="9">
        <f t="shared" si="179"/>
        <v>46.95</v>
      </c>
      <c r="X441">
        <v>2005</v>
      </c>
      <c r="Y441" s="14" t="s">
        <v>640</v>
      </c>
    </row>
    <row r="442" spans="1:25" x14ac:dyDescent="0.35">
      <c r="A442" s="7" t="s">
        <v>641</v>
      </c>
      <c r="B442" s="7" t="s">
        <v>71</v>
      </c>
      <c r="C442" t="s">
        <v>25</v>
      </c>
      <c r="D442">
        <v>5</v>
      </c>
      <c r="E442">
        <v>26</v>
      </c>
      <c r="F442">
        <f t="shared" si="174"/>
        <v>41</v>
      </c>
      <c r="G442" s="32">
        <v>67</v>
      </c>
      <c r="H442" s="8">
        <f t="shared" si="180"/>
        <v>1.8325089127062364</v>
      </c>
      <c r="I442" s="9">
        <f t="shared" si="175"/>
        <v>0.63414634146341464</v>
      </c>
      <c r="J442">
        <f t="shared" si="199"/>
        <v>67</v>
      </c>
      <c r="L442">
        <f t="shared" si="183"/>
        <v>1.8260748027008264</v>
      </c>
      <c r="N442" s="9">
        <f t="shared" si="176"/>
        <v>7.4626865671641784</v>
      </c>
      <c r="O442" s="9">
        <f t="shared" si="181"/>
        <v>19.230769230769234</v>
      </c>
      <c r="P442" s="10">
        <f t="shared" si="177"/>
        <v>2.7000756021168594E-5</v>
      </c>
      <c r="Q442" s="10">
        <f t="shared" si="178"/>
        <v>3.6181013068365916E-4</v>
      </c>
      <c r="R442" s="9">
        <v>185180</v>
      </c>
      <c r="S442" s="8">
        <f t="shared" si="182"/>
        <v>5.2675940797612917</v>
      </c>
      <c r="V442" s="9">
        <v>33.5</v>
      </c>
      <c r="W442" s="9">
        <f t="shared" si="179"/>
        <v>33.5</v>
      </c>
      <c r="X442">
        <v>2021</v>
      </c>
      <c r="Y442" s="14" t="s">
        <v>29</v>
      </c>
    </row>
    <row r="443" spans="1:25" x14ac:dyDescent="0.35">
      <c r="A443" s="7" t="s">
        <v>642</v>
      </c>
      <c r="B443" s="7" t="s">
        <v>268</v>
      </c>
      <c r="C443" t="s">
        <v>35</v>
      </c>
      <c r="D443">
        <v>3</v>
      </c>
      <c r="E443">
        <v>42</v>
      </c>
      <c r="F443">
        <f t="shared" si="174"/>
        <v>120</v>
      </c>
      <c r="G443" s="32">
        <v>162</v>
      </c>
      <c r="H443" s="8">
        <f t="shared" si="180"/>
        <v>2.2121876044039577</v>
      </c>
      <c r="I443" s="9">
        <f t="shared" si="175"/>
        <v>0.35</v>
      </c>
      <c r="K443">
        <f>G443</f>
        <v>162</v>
      </c>
      <c r="M443">
        <f t="shared" si="185"/>
        <v>2.2095150145426308</v>
      </c>
      <c r="N443" s="9">
        <f t="shared" si="176"/>
        <v>1.8518518518518516</v>
      </c>
      <c r="O443" s="9">
        <f t="shared" si="181"/>
        <v>7.1428571428571423</v>
      </c>
      <c r="P443" s="10">
        <f t="shared" si="177"/>
        <v>8.2879796668232174E-5</v>
      </c>
      <c r="Q443" s="10">
        <f t="shared" si="178"/>
        <v>4.4755090200845372E-3</v>
      </c>
      <c r="R443" s="9">
        <v>36197</v>
      </c>
      <c r="S443" s="8">
        <f t="shared" si="182"/>
        <v>4.5586725777863268</v>
      </c>
      <c r="T443" s="11">
        <v>3952</v>
      </c>
      <c r="U443" s="11">
        <v>140</v>
      </c>
      <c r="V443" s="9">
        <v>25.066666999999999</v>
      </c>
      <c r="W443" s="9">
        <f t="shared" si="179"/>
        <v>25.066666999999999</v>
      </c>
      <c r="X443">
        <v>1997</v>
      </c>
      <c r="Y443" s="14" t="s">
        <v>643</v>
      </c>
    </row>
    <row r="444" spans="1:25" x14ac:dyDescent="0.35">
      <c r="A444" s="7" t="s">
        <v>644</v>
      </c>
      <c r="B444" s="7" t="s">
        <v>28</v>
      </c>
      <c r="C444" t="s">
        <v>25</v>
      </c>
      <c r="D444">
        <v>5</v>
      </c>
      <c r="E444">
        <v>20</v>
      </c>
      <c r="F444">
        <f t="shared" si="174"/>
        <v>36</v>
      </c>
      <c r="G444" s="32">
        <v>56</v>
      </c>
      <c r="H444" s="8">
        <f t="shared" si="180"/>
        <v>1.7558748556724915</v>
      </c>
      <c r="I444" s="9">
        <f t="shared" si="175"/>
        <v>0.55555555555555558</v>
      </c>
      <c r="J444">
        <f t="shared" ref="J444:J445" si="200">G444</f>
        <v>56</v>
      </c>
      <c r="L444">
        <f t="shared" si="183"/>
        <v>1.7481880270062005</v>
      </c>
      <c r="N444" s="9">
        <f t="shared" si="176"/>
        <v>8.9285714285714288</v>
      </c>
      <c r="O444" s="9">
        <f t="shared" si="181"/>
        <v>25</v>
      </c>
      <c r="P444" s="10">
        <f t="shared" si="177"/>
        <v>3.4940600978336826E-5</v>
      </c>
      <c r="Q444" s="10">
        <f t="shared" si="178"/>
        <v>3.9133473095737245E-4</v>
      </c>
      <c r="R444" s="9">
        <v>143100</v>
      </c>
      <c r="S444" s="8">
        <f t="shared" si="182"/>
        <v>5.1556396337597761</v>
      </c>
      <c r="V444" s="9">
        <v>38.549999999999997</v>
      </c>
      <c r="W444" s="9">
        <f t="shared" si="179"/>
        <v>38.549999999999997</v>
      </c>
      <c r="X444">
        <v>2021</v>
      </c>
      <c r="Y444" s="14" t="s">
        <v>29</v>
      </c>
    </row>
    <row r="445" spans="1:25" x14ac:dyDescent="0.35">
      <c r="A445" s="7" t="s">
        <v>645</v>
      </c>
      <c r="B445" s="7" t="s">
        <v>132</v>
      </c>
      <c r="C445" t="s">
        <v>25</v>
      </c>
      <c r="D445">
        <v>1</v>
      </c>
      <c r="E445">
        <v>75</v>
      </c>
      <c r="F445">
        <f t="shared" si="174"/>
        <v>143</v>
      </c>
      <c r="G445" s="32">
        <v>218</v>
      </c>
      <c r="H445" s="8">
        <f t="shared" si="180"/>
        <v>2.3404441148401185</v>
      </c>
      <c r="I445" s="9">
        <f t="shared" si="175"/>
        <v>0.52447552447552448</v>
      </c>
      <c r="J445">
        <f t="shared" si="200"/>
        <v>218</v>
      </c>
      <c r="L445">
        <f t="shared" si="183"/>
        <v>2.3384564936046046</v>
      </c>
      <c r="N445" s="9">
        <f t="shared" si="176"/>
        <v>0.45871559633027525</v>
      </c>
      <c r="O445" s="9">
        <f t="shared" si="181"/>
        <v>1.3333333333333335</v>
      </c>
      <c r="P445" s="10">
        <f t="shared" si="177"/>
        <v>1.0556284525648077E-6</v>
      </c>
      <c r="Q445" s="10">
        <f t="shared" si="178"/>
        <v>2.3012700265912807E-4</v>
      </c>
      <c r="R445" s="9">
        <v>947303</v>
      </c>
      <c r="S445" s="8">
        <f t="shared" si="182"/>
        <v>5.976488912668203</v>
      </c>
      <c r="V445" s="9">
        <v>-6.1666670000000003</v>
      </c>
      <c r="W445" s="9">
        <f t="shared" si="179"/>
        <v>6.1666670000000003</v>
      </c>
      <c r="X445">
        <v>2022</v>
      </c>
      <c r="Y445" s="12" t="s">
        <v>36</v>
      </c>
    </row>
    <row r="446" spans="1:25" x14ac:dyDescent="0.35">
      <c r="A446" s="7" t="s">
        <v>646</v>
      </c>
      <c r="B446" s="7" t="s">
        <v>74</v>
      </c>
      <c r="C446" t="s">
        <v>35</v>
      </c>
      <c r="D446">
        <v>2</v>
      </c>
      <c r="E446">
        <v>12</v>
      </c>
      <c r="F446">
        <f t="shared" si="174"/>
        <v>16</v>
      </c>
      <c r="G446" s="33">
        <v>28</v>
      </c>
      <c r="H446" s="8">
        <f t="shared" si="180"/>
        <v>1.4623979978989561</v>
      </c>
      <c r="I446" s="9">
        <f t="shared" si="175"/>
        <v>0.75</v>
      </c>
      <c r="J446" s="16"/>
      <c r="K446">
        <f t="shared" ref="K446:K449" si="201">G446</f>
        <v>28</v>
      </c>
      <c r="M446">
        <f t="shared" si="185"/>
        <v>1.4471580313422192</v>
      </c>
      <c r="N446" s="9">
        <f t="shared" si="176"/>
        <v>7.1428571428571423</v>
      </c>
      <c r="O446" s="9">
        <f t="shared" si="181"/>
        <v>16.666666666666664</v>
      </c>
      <c r="P446" s="10">
        <f t="shared" si="177"/>
        <v>2.9238911142949037E-5</v>
      </c>
      <c r="Q446" s="10">
        <f t="shared" si="178"/>
        <v>4.0934475600128649E-4</v>
      </c>
      <c r="R446" s="9">
        <v>68402</v>
      </c>
      <c r="S446" s="8">
        <f t="shared" si="182"/>
        <v>4.835068800203528</v>
      </c>
      <c r="T446" s="11">
        <v>1617</v>
      </c>
      <c r="U446" s="11">
        <v>204</v>
      </c>
      <c r="V446" s="9">
        <v>-42.880555999999999</v>
      </c>
      <c r="W446" s="9">
        <f t="shared" si="179"/>
        <v>42.880555999999999</v>
      </c>
      <c r="X446">
        <v>2024</v>
      </c>
      <c r="Y446" s="14" t="s">
        <v>647</v>
      </c>
    </row>
    <row r="447" spans="1:25" x14ac:dyDescent="0.35">
      <c r="A447" s="7" t="s">
        <v>648</v>
      </c>
      <c r="B447" s="7" t="s">
        <v>333</v>
      </c>
      <c r="C447" t="s">
        <v>35</v>
      </c>
      <c r="D447">
        <v>1</v>
      </c>
      <c r="E447">
        <v>10</v>
      </c>
      <c r="F447">
        <f t="shared" si="174"/>
        <v>5</v>
      </c>
      <c r="G447" s="33">
        <v>15</v>
      </c>
      <c r="H447" s="8">
        <f t="shared" si="180"/>
        <v>1.2041199826559248</v>
      </c>
      <c r="I447" s="9">
        <f t="shared" si="175"/>
        <v>2</v>
      </c>
      <c r="J447" s="16"/>
      <c r="K447">
        <f t="shared" si="201"/>
        <v>15</v>
      </c>
      <c r="M447">
        <f t="shared" si="185"/>
        <v>1.1760912590556813</v>
      </c>
      <c r="N447" s="9">
        <f t="shared" si="176"/>
        <v>6.666666666666667</v>
      </c>
      <c r="O447" s="9">
        <f t="shared" si="181"/>
        <v>10</v>
      </c>
      <c r="P447" s="10">
        <f t="shared" si="177"/>
        <v>2.304147465437788E-3</v>
      </c>
      <c r="Q447" s="10">
        <f t="shared" si="178"/>
        <v>3.4562211981566823E-2</v>
      </c>
      <c r="R447" s="9">
        <v>434</v>
      </c>
      <c r="S447" s="8">
        <f t="shared" si="182"/>
        <v>2.6374897295125108</v>
      </c>
      <c r="T447" s="11">
        <v>1241</v>
      </c>
      <c r="U447" s="11">
        <v>7.64</v>
      </c>
      <c r="V447" s="9">
        <v>-16.8</v>
      </c>
      <c r="W447" s="9">
        <f t="shared" si="179"/>
        <v>16.8</v>
      </c>
      <c r="X447">
        <v>2024</v>
      </c>
      <c r="Y447" s="17" t="s">
        <v>349</v>
      </c>
    </row>
    <row r="448" spans="1:25" x14ac:dyDescent="0.35">
      <c r="A448" s="7" t="s">
        <v>649</v>
      </c>
      <c r="B448" s="7" t="s">
        <v>39</v>
      </c>
      <c r="C448" t="s">
        <v>35</v>
      </c>
      <c r="D448">
        <v>1</v>
      </c>
      <c r="E448">
        <v>11</v>
      </c>
      <c r="F448">
        <f t="shared" si="174"/>
        <v>43</v>
      </c>
      <c r="G448" s="33">
        <v>54</v>
      </c>
      <c r="H448" s="8">
        <f t="shared" si="180"/>
        <v>1.7403626894942439</v>
      </c>
      <c r="I448" s="9">
        <f t="shared" si="175"/>
        <v>0.2558139534883721</v>
      </c>
      <c r="J448" s="16"/>
      <c r="K448">
        <f t="shared" si="201"/>
        <v>54</v>
      </c>
      <c r="M448">
        <f t="shared" si="185"/>
        <v>1.7323937598229686</v>
      </c>
      <c r="N448" s="9">
        <f t="shared" si="176"/>
        <v>1.8518518518518516</v>
      </c>
      <c r="O448" s="9">
        <f t="shared" si="181"/>
        <v>9.0909090909090917</v>
      </c>
      <c r="P448" s="10">
        <f t="shared" si="177"/>
        <v>1.7226528854435831E-3</v>
      </c>
      <c r="Q448" s="10">
        <f t="shared" si="178"/>
        <v>9.3023255813953487E-2</v>
      </c>
      <c r="R448" s="9">
        <v>580.5</v>
      </c>
      <c r="S448" s="8">
        <f t="shared" si="182"/>
        <v>2.7638022240745928</v>
      </c>
      <c r="T448" s="11">
        <v>552</v>
      </c>
      <c r="U448" s="11">
        <v>55.65</v>
      </c>
      <c r="V448" s="9">
        <v>5.2</v>
      </c>
      <c r="W448" s="9">
        <f t="shared" si="179"/>
        <v>5.2</v>
      </c>
      <c r="X448">
        <v>2012</v>
      </c>
      <c r="Y448" s="14" t="s">
        <v>328</v>
      </c>
    </row>
    <row r="449" spans="1:25" x14ac:dyDescent="0.35">
      <c r="A449" s="7" t="s">
        <v>650</v>
      </c>
      <c r="B449" s="7" t="s">
        <v>135</v>
      </c>
      <c r="C449" t="s">
        <v>35</v>
      </c>
      <c r="D449">
        <v>2</v>
      </c>
      <c r="E449">
        <v>3</v>
      </c>
      <c r="F449">
        <f t="shared" ref="F449:F472" si="202">G449-E449</f>
        <v>7</v>
      </c>
      <c r="G449" s="32">
        <v>10</v>
      </c>
      <c r="H449" s="8">
        <f t="shared" si="180"/>
        <v>1.0413926851582251</v>
      </c>
      <c r="I449" s="9">
        <f t="shared" si="175"/>
        <v>0.42857142857142855</v>
      </c>
      <c r="K449">
        <f t="shared" si="201"/>
        <v>10</v>
      </c>
      <c r="M449">
        <f t="shared" si="185"/>
        <v>1</v>
      </c>
      <c r="N449" s="9">
        <f t="shared" si="176"/>
        <v>20</v>
      </c>
      <c r="O449" s="9">
        <f t="shared" si="181"/>
        <v>66.666666666666657</v>
      </c>
      <c r="P449" s="10">
        <f t="shared" si="177"/>
        <v>9.8841674417501294E-5</v>
      </c>
      <c r="Q449" s="10">
        <f t="shared" si="178"/>
        <v>4.9420837208750653E-4</v>
      </c>
      <c r="R449" s="9">
        <v>20234.38</v>
      </c>
      <c r="S449" s="8">
        <f t="shared" si="182"/>
        <v>4.306089901749381</v>
      </c>
      <c r="T449" s="11">
        <v>3715</v>
      </c>
      <c r="U449" s="11">
        <v>297</v>
      </c>
      <c r="V449" s="9">
        <v>28.268611</v>
      </c>
      <c r="W449" s="9">
        <f t="shared" si="179"/>
        <v>28.268611</v>
      </c>
      <c r="X449">
        <v>2016</v>
      </c>
      <c r="Y449" s="14" t="s">
        <v>163</v>
      </c>
    </row>
    <row r="450" spans="1:25" x14ac:dyDescent="0.35">
      <c r="A450" s="7" t="s">
        <v>651</v>
      </c>
      <c r="B450" s="7" t="s">
        <v>31</v>
      </c>
      <c r="C450" t="s">
        <v>25</v>
      </c>
      <c r="D450">
        <v>6</v>
      </c>
      <c r="E450">
        <v>48</v>
      </c>
      <c r="F450">
        <f t="shared" si="202"/>
        <v>119</v>
      </c>
      <c r="G450" s="32">
        <v>167</v>
      </c>
      <c r="H450" s="8">
        <f t="shared" si="180"/>
        <v>2.2253092817258628</v>
      </c>
      <c r="I450" s="9">
        <f t="shared" ref="I450:I499" si="203">E450/F450</f>
        <v>0.40336134453781514</v>
      </c>
      <c r="J450">
        <f>G450</f>
        <v>167</v>
      </c>
      <c r="L450">
        <f t="shared" si="183"/>
        <v>2.2227164711475833</v>
      </c>
      <c r="N450" s="9">
        <f t="shared" ref="N450:N499" si="204">(D450/G450)*100</f>
        <v>3.5928143712574849</v>
      </c>
      <c r="O450" s="9">
        <f t="shared" si="181"/>
        <v>12.5</v>
      </c>
      <c r="P450" s="10">
        <f t="shared" ref="P450:P499" si="205">(D450/R450)</f>
        <v>5.4921416606405669E-5</v>
      </c>
      <c r="Q450" s="10">
        <f t="shared" ref="Q450:Q499" si="206">(G450/R450)</f>
        <v>1.5286460955449578E-3</v>
      </c>
      <c r="R450" s="9">
        <v>109247</v>
      </c>
      <c r="S450" s="8">
        <f t="shared" si="182"/>
        <v>5.0384095197721201</v>
      </c>
      <c r="V450" s="9">
        <v>36.162222</v>
      </c>
      <c r="W450" s="9">
        <f t="shared" ref="W450:W505" si="207">ABS(V450)</f>
        <v>36.162222</v>
      </c>
      <c r="X450">
        <v>2025</v>
      </c>
      <c r="Y450" s="15" t="s">
        <v>32</v>
      </c>
    </row>
    <row r="451" spans="1:25" x14ac:dyDescent="0.35">
      <c r="A451" s="7" t="s">
        <v>652</v>
      </c>
      <c r="B451" s="7" t="s">
        <v>135</v>
      </c>
      <c r="C451" t="s">
        <v>35</v>
      </c>
      <c r="D451">
        <v>2</v>
      </c>
      <c r="E451">
        <v>2</v>
      </c>
      <c r="F451">
        <f t="shared" si="202"/>
        <v>2</v>
      </c>
      <c r="G451" s="32">
        <v>4</v>
      </c>
      <c r="H451" s="8">
        <f t="shared" ref="H451:H499" si="208">LOG((G451+1))</f>
        <v>0.69897000433601886</v>
      </c>
      <c r="I451" s="9">
        <f t="shared" si="203"/>
        <v>1</v>
      </c>
      <c r="K451">
        <f>G451</f>
        <v>4</v>
      </c>
      <c r="M451">
        <f t="shared" ref="M451:M494" si="209">LOG(K451)</f>
        <v>0.6020599913279624</v>
      </c>
      <c r="N451" s="9">
        <f t="shared" si="204"/>
        <v>50</v>
      </c>
      <c r="O451" s="9">
        <f t="shared" ref="O451:O499" si="210">(D451/E451)*100</f>
        <v>100</v>
      </c>
      <c r="P451" s="10">
        <f t="shared" si="205"/>
        <v>4.9965024482861997E-3</v>
      </c>
      <c r="Q451" s="10">
        <f t="shared" si="206"/>
        <v>9.9930048965723994E-3</v>
      </c>
      <c r="R451" s="9">
        <v>400.28</v>
      </c>
      <c r="S451" s="8">
        <f t="shared" ref="S451:S514" si="211">LOG(R451)</f>
        <v>2.6023638911127747</v>
      </c>
      <c r="T451" s="11">
        <v>1021.2</v>
      </c>
      <c r="U451" s="11">
        <v>1525</v>
      </c>
      <c r="V451" s="9">
        <v>38.727778000000001</v>
      </c>
      <c r="W451" s="9">
        <f t="shared" si="207"/>
        <v>38.727778000000001</v>
      </c>
      <c r="X451">
        <v>2016</v>
      </c>
      <c r="Y451" s="14" t="s">
        <v>163</v>
      </c>
    </row>
    <row r="452" spans="1:25" x14ac:dyDescent="0.35">
      <c r="A452" s="7" t="s">
        <v>653</v>
      </c>
      <c r="B452" s="7" t="s">
        <v>31</v>
      </c>
      <c r="C452" t="s">
        <v>25</v>
      </c>
      <c r="D452">
        <v>10</v>
      </c>
      <c r="E452">
        <v>84</v>
      </c>
      <c r="F452">
        <f t="shared" si="202"/>
        <v>167</v>
      </c>
      <c r="G452" s="32">
        <v>251</v>
      </c>
      <c r="H452" s="8">
        <f t="shared" si="208"/>
        <v>2.4014005407815442</v>
      </c>
      <c r="I452" s="9">
        <f t="shared" si="203"/>
        <v>0.50299401197604787</v>
      </c>
      <c r="J452">
        <f t="shared" ref="J452:J453" si="212">G452</f>
        <v>251</v>
      </c>
      <c r="L452">
        <f t="shared" ref="L452:L499" si="213">LOG(J452)</f>
        <v>2.399673721481038</v>
      </c>
      <c r="N452" s="9">
        <f t="shared" si="204"/>
        <v>3.9840637450199203</v>
      </c>
      <c r="O452" s="9">
        <f t="shared" si="210"/>
        <v>11.904761904761903</v>
      </c>
      <c r="P452" s="10">
        <f t="shared" si="205"/>
        <v>1.4374796955992996E-5</v>
      </c>
      <c r="Q452" s="10">
        <f t="shared" si="206"/>
        <v>3.6080740359542421E-4</v>
      </c>
      <c r="R452" s="9">
        <v>695662</v>
      </c>
      <c r="S452" s="8">
        <f t="shared" si="211"/>
        <v>5.8423982810045647</v>
      </c>
      <c r="V452" s="9">
        <v>30.267222</v>
      </c>
      <c r="W452" s="9">
        <f t="shared" si="207"/>
        <v>30.267222</v>
      </c>
      <c r="X452">
        <v>2025</v>
      </c>
      <c r="Y452" s="15" t="s">
        <v>32</v>
      </c>
    </row>
    <row r="453" spans="1:25" x14ac:dyDescent="0.35">
      <c r="A453" s="7" t="s">
        <v>654</v>
      </c>
      <c r="B453" s="7" t="s">
        <v>39</v>
      </c>
      <c r="C453" t="s">
        <v>25</v>
      </c>
      <c r="D453">
        <v>3</v>
      </c>
      <c r="E453">
        <v>153</v>
      </c>
      <c r="F453">
        <f t="shared" si="202"/>
        <v>204</v>
      </c>
      <c r="G453" s="32">
        <v>357</v>
      </c>
      <c r="H453" s="8">
        <f t="shared" si="208"/>
        <v>2.5538830266438746</v>
      </c>
      <c r="I453" s="9">
        <f t="shared" si="203"/>
        <v>0.75</v>
      </c>
      <c r="J453">
        <f t="shared" si="212"/>
        <v>357</v>
      </c>
      <c r="L453">
        <f t="shared" si="213"/>
        <v>2.5526682161121932</v>
      </c>
      <c r="N453" s="9">
        <f t="shared" si="204"/>
        <v>0.84033613445378152</v>
      </c>
      <c r="O453" s="9">
        <f t="shared" si="210"/>
        <v>1.9607843137254901</v>
      </c>
      <c r="P453" s="10">
        <f t="shared" si="205"/>
        <v>5.8465855940130961E-6</v>
      </c>
      <c r="Q453" s="10">
        <f t="shared" si="206"/>
        <v>6.9574368568755846E-4</v>
      </c>
      <c r="R453" s="9">
        <v>513120</v>
      </c>
      <c r="S453" s="8">
        <f t="shared" si="211"/>
        <v>5.7102189425843655</v>
      </c>
      <c r="V453" s="9">
        <v>13.8</v>
      </c>
      <c r="W453" s="9">
        <f t="shared" si="207"/>
        <v>13.8</v>
      </c>
      <c r="X453">
        <v>1999</v>
      </c>
      <c r="Y453" s="14" t="s">
        <v>655</v>
      </c>
    </row>
    <row r="454" spans="1:25" x14ac:dyDescent="0.35">
      <c r="A454" s="7" t="s">
        <v>656</v>
      </c>
      <c r="B454" s="7" t="s">
        <v>39</v>
      </c>
      <c r="C454" t="s">
        <v>35</v>
      </c>
      <c r="D454">
        <v>0</v>
      </c>
      <c r="E454">
        <v>6</v>
      </c>
      <c r="F454">
        <f t="shared" si="202"/>
        <v>7</v>
      </c>
      <c r="G454" s="33">
        <v>13</v>
      </c>
      <c r="H454" s="8">
        <f t="shared" si="208"/>
        <v>1.146128035678238</v>
      </c>
      <c r="I454" s="9">
        <f t="shared" si="203"/>
        <v>0.8571428571428571</v>
      </c>
      <c r="J454" s="16"/>
      <c r="K454">
        <f t="shared" ref="K454:K456" si="214">G454</f>
        <v>13</v>
      </c>
      <c r="M454">
        <f t="shared" si="209"/>
        <v>1.1139433523068367</v>
      </c>
      <c r="N454" s="9">
        <f t="shared" si="204"/>
        <v>0</v>
      </c>
      <c r="O454" s="9">
        <f t="shared" si="210"/>
        <v>0</v>
      </c>
      <c r="P454" s="10">
        <f t="shared" si="205"/>
        <v>0</v>
      </c>
      <c r="Q454" s="10">
        <f t="shared" si="206"/>
        <v>3.8922155688622756E-2</v>
      </c>
      <c r="R454" s="9">
        <v>334</v>
      </c>
      <c r="S454" s="8">
        <f t="shared" si="211"/>
        <v>2.5237464668115646</v>
      </c>
      <c r="T454" s="11">
        <v>228.9</v>
      </c>
      <c r="U454" s="11">
        <v>16.989999999999998</v>
      </c>
      <c r="V454" s="9">
        <v>12.529166999999999</v>
      </c>
      <c r="W454" s="9">
        <f t="shared" si="207"/>
        <v>12.529166999999999</v>
      </c>
      <c r="X454">
        <v>1997</v>
      </c>
      <c r="Y454" s="14" t="s">
        <v>40</v>
      </c>
    </row>
    <row r="455" spans="1:25" x14ac:dyDescent="0.35">
      <c r="A455" s="7" t="s">
        <v>657</v>
      </c>
      <c r="B455" s="7" t="s">
        <v>39</v>
      </c>
      <c r="C455" t="s">
        <v>35</v>
      </c>
      <c r="D455">
        <v>3</v>
      </c>
      <c r="E455">
        <v>16</v>
      </c>
      <c r="F455">
        <f t="shared" si="202"/>
        <v>37</v>
      </c>
      <c r="G455" s="33">
        <v>53</v>
      </c>
      <c r="H455" s="8">
        <f t="shared" si="208"/>
        <v>1.7323937598229686</v>
      </c>
      <c r="I455" s="9">
        <f t="shared" si="203"/>
        <v>0.43243243243243246</v>
      </c>
      <c r="J455" s="16"/>
      <c r="K455">
        <f t="shared" si="214"/>
        <v>53</v>
      </c>
      <c r="M455">
        <f t="shared" si="209"/>
        <v>1.7242758696007889</v>
      </c>
      <c r="N455" s="9">
        <f t="shared" si="204"/>
        <v>5.6603773584905666</v>
      </c>
      <c r="O455" s="9">
        <f t="shared" si="210"/>
        <v>18.75</v>
      </c>
      <c r="P455" s="10">
        <f t="shared" si="205"/>
        <v>2.0066889632107025E-4</v>
      </c>
      <c r="Q455" s="10">
        <f t="shared" si="206"/>
        <v>3.5451505016722406E-3</v>
      </c>
      <c r="R455" s="9">
        <v>14950</v>
      </c>
      <c r="S455" s="8">
        <f t="shared" si="211"/>
        <v>4.1746411926604488</v>
      </c>
      <c r="T455" s="11">
        <v>2963</v>
      </c>
      <c r="U455" s="11">
        <v>550</v>
      </c>
      <c r="V455" s="9">
        <v>-8.5500000000000007</v>
      </c>
      <c r="W455" s="9">
        <f t="shared" si="207"/>
        <v>8.5500000000000007</v>
      </c>
      <c r="X455">
        <v>2024</v>
      </c>
      <c r="Y455" s="17" t="s">
        <v>86</v>
      </c>
    </row>
    <row r="456" spans="1:25" x14ac:dyDescent="0.35">
      <c r="A456" s="7" t="s">
        <v>658</v>
      </c>
      <c r="B456" s="7" t="s">
        <v>63</v>
      </c>
      <c r="C456" t="s">
        <v>35</v>
      </c>
      <c r="D456">
        <v>1</v>
      </c>
      <c r="E456">
        <v>7</v>
      </c>
      <c r="F456">
        <f t="shared" si="202"/>
        <v>18</v>
      </c>
      <c r="G456" s="33">
        <v>25</v>
      </c>
      <c r="H456" s="8">
        <f t="shared" si="208"/>
        <v>1.414973347970818</v>
      </c>
      <c r="I456" s="9">
        <f t="shared" si="203"/>
        <v>0.3888888888888889</v>
      </c>
      <c r="J456" s="16"/>
      <c r="K456">
        <f t="shared" si="214"/>
        <v>25</v>
      </c>
      <c r="M456">
        <f t="shared" si="209"/>
        <v>1.3979400086720377</v>
      </c>
      <c r="N456" s="9">
        <f t="shared" si="204"/>
        <v>4</v>
      </c>
      <c r="O456" s="9">
        <f t="shared" si="210"/>
        <v>14.285714285714285</v>
      </c>
      <c r="P456" s="10">
        <f t="shared" si="205"/>
        <v>3.3333333333333335E-3</v>
      </c>
      <c r="Q456" s="10">
        <f t="shared" si="206"/>
        <v>8.3333333333333329E-2</v>
      </c>
      <c r="R456" s="9">
        <v>300</v>
      </c>
      <c r="S456" s="8">
        <f t="shared" si="211"/>
        <v>2.4771212547196626</v>
      </c>
      <c r="T456" s="11">
        <v>550</v>
      </c>
      <c r="U456" s="11">
        <v>105.1</v>
      </c>
      <c r="V456" s="9">
        <v>11.183332999999999</v>
      </c>
      <c r="W456" s="9">
        <f t="shared" si="207"/>
        <v>11.183332999999999</v>
      </c>
      <c r="X456">
        <v>2022</v>
      </c>
      <c r="Y456" s="14" t="s">
        <v>659</v>
      </c>
    </row>
    <row r="457" spans="1:25" x14ac:dyDescent="0.35">
      <c r="A457" s="7" t="s">
        <v>660</v>
      </c>
      <c r="B457" s="7" t="s">
        <v>108</v>
      </c>
      <c r="C457" t="s">
        <v>25</v>
      </c>
      <c r="D457">
        <v>1</v>
      </c>
      <c r="E457">
        <v>35</v>
      </c>
      <c r="F457">
        <f t="shared" si="202"/>
        <v>65</v>
      </c>
      <c r="G457" s="32">
        <v>100</v>
      </c>
      <c r="H457" s="8">
        <f t="shared" si="208"/>
        <v>2.0043213737826426</v>
      </c>
      <c r="I457" s="9">
        <f t="shared" si="203"/>
        <v>0.53846153846153844</v>
      </c>
      <c r="J457">
        <f>G457</f>
        <v>100</v>
      </c>
      <c r="L457">
        <f t="shared" si="213"/>
        <v>2</v>
      </c>
      <c r="N457" s="9">
        <f t="shared" si="204"/>
        <v>1</v>
      </c>
      <c r="O457" s="9">
        <f t="shared" si="210"/>
        <v>2.8571428571428572</v>
      </c>
      <c r="P457" s="10">
        <f t="shared" si="205"/>
        <v>1.7610284406093158E-5</v>
      </c>
      <c r="Q457" s="10">
        <f t="shared" si="206"/>
        <v>1.7610284406093159E-3</v>
      </c>
      <c r="R457" s="9">
        <v>56785</v>
      </c>
      <c r="S457" s="8">
        <f t="shared" si="211"/>
        <v>4.7542336301202033</v>
      </c>
      <c r="V457" s="9">
        <v>6.1333330000000004</v>
      </c>
      <c r="W457" s="9">
        <f t="shared" si="207"/>
        <v>6.1333330000000004</v>
      </c>
      <c r="X457">
        <v>2022</v>
      </c>
      <c r="Y457" s="12" t="s">
        <v>36</v>
      </c>
    </row>
    <row r="458" spans="1:25" x14ac:dyDescent="0.35">
      <c r="A458" s="7" t="s">
        <v>661</v>
      </c>
      <c r="B458" s="7" t="s">
        <v>179</v>
      </c>
      <c r="C458" t="s">
        <v>35</v>
      </c>
      <c r="D458">
        <v>0</v>
      </c>
      <c r="E458">
        <v>0</v>
      </c>
      <c r="F458">
        <f t="shared" si="202"/>
        <v>1</v>
      </c>
      <c r="G458" s="33">
        <v>1</v>
      </c>
      <c r="H458" s="8">
        <f t="shared" si="208"/>
        <v>0.3010299956639812</v>
      </c>
      <c r="I458" s="9">
        <f t="shared" si="203"/>
        <v>0</v>
      </c>
      <c r="J458" s="16"/>
      <c r="K458">
        <f t="shared" ref="K458:K461" si="215">G458</f>
        <v>1</v>
      </c>
      <c r="M458">
        <f t="shared" si="209"/>
        <v>0</v>
      </c>
      <c r="N458" s="9">
        <f t="shared" si="204"/>
        <v>0</v>
      </c>
      <c r="O458" s="9" t="e">
        <f t="shared" si="210"/>
        <v>#DIV/0!</v>
      </c>
      <c r="P458" s="10">
        <f t="shared" si="205"/>
        <v>0</v>
      </c>
      <c r="Q458" s="10">
        <f t="shared" si="206"/>
        <v>0.4</v>
      </c>
      <c r="R458" s="9">
        <v>2.5</v>
      </c>
      <c r="S458" s="8">
        <f t="shared" si="211"/>
        <v>0.3979400086720376</v>
      </c>
      <c r="T458" s="11">
        <v>5</v>
      </c>
      <c r="U458" s="11">
        <v>1156</v>
      </c>
      <c r="V458" s="9">
        <v>-8.5572219999999994</v>
      </c>
      <c r="W458" s="9">
        <f t="shared" si="207"/>
        <v>8.5572219999999994</v>
      </c>
      <c r="X458">
        <v>2022</v>
      </c>
      <c r="Y458" s="12" t="s">
        <v>36</v>
      </c>
    </row>
    <row r="459" spans="1:25" x14ac:dyDescent="0.35">
      <c r="A459" s="7" t="s">
        <v>662</v>
      </c>
      <c r="B459" s="7" t="s">
        <v>179</v>
      </c>
      <c r="C459" t="s">
        <v>35</v>
      </c>
      <c r="D459">
        <v>2</v>
      </c>
      <c r="E459">
        <v>5</v>
      </c>
      <c r="F459">
        <f t="shared" si="202"/>
        <v>12</v>
      </c>
      <c r="G459" s="33">
        <v>17</v>
      </c>
      <c r="H459" s="8">
        <f t="shared" si="208"/>
        <v>1.255272505103306</v>
      </c>
      <c r="I459" s="9">
        <f t="shared" si="203"/>
        <v>0.41666666666666669</v>
      </c>
      <c r="J459" s="16"/>
      <c r="K459">
        <f t="shared" si="215"/>
        <v>17</v>
      </c>
      <c r="M459">
        <f t="shared" si="209"/>
        <v>1.2304489213782739</v>
      </c>
      <c r="N459" s="9">
        <f t="shared" si="204"/>
        <v>11.76470588235294</v>
      </c>
      <c r="O459" s="9">
        <f t="shared" si="210"/>
        <v>40</v>
      </c>
      <c r="P459" s="10">
        <f t="shared" si="205"/>
        <v>2.6737967914438501E-3</v>
      </c>
      <c r="Q459" s="10">
        <f t="shared" si="206"/>
        <v>2.2727272727272728E-2</v>
      </c>
      <c r="R459" s="9">
        <v>748</v>
      </c>
      <c r="S459" s="8">
        <f t="shared" si="211"/>
        <v>2.8739015978644615</v>
      </c>
      <c r="T459" s="11">
        <v>1033</v>
      </c>
      <c r="U459" s="11">
        <v>725</v>
      </c>
      <c r="V459" s="9">
        <v>-21.133333</v>
      </c>
      <c r="W459" s="9">
        <f t="shared" si="207"/>
        <v>21.133333</v>
      </c>
      <c r="X459">
        <v>2013</v>
      </c>
      <c r="Y459" s="14" t="s">
        <v>663</v>
      </c>
    </row>
    <row r="460" spans="1:25" x14ac:dyDescent="0.35">
      <c r="A460" s="7" t="s">
        <v>664</v>
      </c>
      <c r="B460" s="7" t="s">
        <v>63</v>
      </c>
      <c r="C460" t="s">
        <v>35</v>
      </c>
      <c r="D460">
        <v>2</v>
      </c>
      <c r="E460">
        <v>29</v>
      </c>
      <c r="F460">
        <f t="shared" si="202"/>
        <v>90</v>
      </c>
      <c r="G460" s="33">
        <v>119</v>
      </c>
      <c r="H460" s="8">
        <f t="shared" si="208"/>
        <v>2.0791812460476247</v>
      </c>
      <c r="I460" s="9">
        <f t="shared" si="203"/>
        <v>0.32222222222222224</v>
      </c>
      <c r="J460" s="16"/>
      <c r="K460">
        <f t="shared" si="215"/>
        <v>119</v>
      </c>
      <c r="M460">
        <f t="shared" si="209"/>
        <v>2.0755469613925306</v>
      </c>
      <c r="N460" s="9">
        <f t="shared" si="204"/>
        <v>1.680672268907563</v>
      </c>
      <c r="O460" s="9">
        <f t="shared" si="210"/>
        <v>6.8965517241379306</v>
      </c>
      <c r="P460" s="10">
        <f t="shared" si="205"/>
        <v>4.1946308724832214E-4</v>
      </c>
      <c r="Q460" s="10">
        <f t="shared" si="206"/>
        <v>2.4958053691275166E-2</v>
      </c>
      <c r="R460" s="9">
        <v>4768</v>
      </c>
      <c r="S460" s="8">
        <f t="shared" si="211"/>
        <v>3.6783362467321798</v>
      </c>
      <c r="T460" s="11">
        <v>940</v>
      </c>
      <c r="U460" s="11">
        <v>14.8</v>
      </c>
      <c r="V460" s="9">
        <v>10.5</v>
      </c>
      <c r="W460" s="9">
        <f t="shared" si="207"/>
        <v>10.5</v>
      </c>
      <c r="X460">
        <v>1988</v>
      </c>
      <c r="Y460" s="14" t="s">
        <v>665</v>
      </c>
    </row>
    <row r="461" spans="1:25" x14ac:dyDescent="0.35">
      <c r="A461" s="7" t="s">
        <v>666</v>
      </c>
      <c r="B461" s="7" t="s">
        <v>230</v>
      </c>
      <c r="C461" t="s">
        <v>35</v>
      </c>
      <c r="D461">
        <v>0</v>
      </c>
      <c r="E461">
        <v>0</v>
      </c>
      <c r="F461">
        <f t="shared" si="202"/>
        <v>1</v>
      </c>
      <c r="G461" s="33">
        <v>1</v>
      </c>
      <c r="H461" s="8">
        <f t="shared" si="208"/>
        <v>0.3010299956639812</v>
      </c>
      <c r="I461" s="9">
        <f t="shared" si="203"/>
        <v>0</v>
      </c>
      <c r="J461" s="16"/>
      <c r="K461">
        <f t="shared" si="215"/>
        <v>1</v>
      </c>
      <c r="M461">
        <f t="shared" si="209"/>
        <v>0</v>
      </c>
      <c r="N461" s="9">
        <f t="shared" si="204"/>
        <v>0</v>
      </c>
      <c r="O461" s="9" t="e">
        <f t="shared" si="210"/>
        <v>#DIV/0!</v>
      </c>
      <c r="P461" s="10">
        <f t="shared" si="205"/>
        <v>0</v>
      </c>
      <c r="Q461" s="10">
        <f t="shared" si="206"/>
        <v>4.830917874396135E-3</v>
      </c>
      <c r="R461" s="9">
        <v>207</v>
      </c>
      <c r="S461" s="8">
        <f t="shared" si="211"/>
        <v>2.3159703454569178</v>
      </c>
      <c r="T461" s="11">
        <v>2062</v>
      </c>
      <c r="U461" s="11">
        <v>2790</v>
      </c>
      <c r="V461" s="9">
        <v>-37.067500000000003</v>
      </c>
      <c r="W461" s="9">
        <f t="shared" si="207"/>
        <v>37.067500000000003</v>
      </c>
      <c r="X461">
        <v>1965</v>
      </c>
      <c r="Y461" s="14" t="s">
        <v>667</v>
      </c>
    </row>
    <row r="462" spans="1:25" x14ac:dyDescent="0.35">
      <c r="A462" s="7" t="s">
        <v>668</v>
      </c>
      <c r="B462" s="7" t="s">
        <v>24</v>
      </c>
      <c r="C462" t="s">
        <v>25</v>
      </c>
      <c r="D462">
        <v>3</v>
      </c>
      <c r="E462">
        <v>21</v>
      </c>
      <c r="F462">
        <f t="shared" si="202"/>
        <v>52</v>
      </c>
      <c r="G462" s="33">
        <v>73</v>
      </c>
      <c r="H462" s="8">
        <f t="shared" si="208"/>
        <v>1.8692317197309762</v>
      </c>
      <c r="I462" s="9">
        <f t="shared" si="203"/>
        <v>0.40384615384615385</v>
      </c>
      <c r="J462">
        <f t="shared" ref="J462:J465" si="216">G462</f>
        <v>73</v>
      </c>
      <c r="K462" s="16"/>
      <c r="L462">
        <f t="shared" si="213"/>
        <v>1.8633228601204559</v>
      </c>
      <c r="N462" s="9">
        <f t="shared" si="204"/>
        <v>4.10958904109589</v>
      </c>
      <c r="O462" s="9">
        <f t="shared" si="210"/>
        <v>14.285714285714285</v>
      </c>
      <c r="P462" s="10">
        <f t="shared" si="205"/>
        <v>1.3319126265316994E-4</v>
      </c>
      <c r="Q462" s="10">
        <f t="shared" si="206"/>
        <v>3.2409873912271356E-3</v>
      </c>
      <c r="R462" s="9">
        <v>22524</v>
      </c>
      <c r="S462" s="8">
        <f t="shared" si="211"/>
        <v>4.3526455186689708</v>
      </c>
      <c r="V462" s="9">
        <v>-26.64</v>
      </c>
      <c r="W462" s="9">
        <f t="shared" si="207"/>
        <v>26.64</v>
      </c>
      <c r="X462">
        <v>2013</v>
      </c>
      <c r="Y462" s="14" t="s">
        <v>669</v>
      </c>
    </row>
    <row r="463" spans="1:25" x14ac:dyDescent="0.35">
      <c r="A463" s="7" t="s">
        <v>670</v>
      </c>
      <c r="B463" s="7" t="s">
        <v>47</v>
      </c>
      <c r="C463" t="s">
        <v>25</v>
      </c>
      <c r="D463">
        <v>4</v>
      </c>
      <c r="E463">
        <v>20</v>
      </c>
      <c r="F463">
        <f t="shared" si="202"/>
        <v>37</v>
      </c>
      <c r="G463" s="32">
        <v>57</v>
      </c>
      <c r="H463" s="8">
        <f t="shared" si="208"/>
        <v>1.7634279935629373</v>
      </c>
      <c r="I463" s="9">
        <f t="shared" si="203"/>
        <v>0.54054054054054057</v>
      </c>
      <c r="J463">
        <f t="shared" si="216"/>
        <v>57</v>
      </c>
      <c r="L463">
        <f t="shared" si="213"/>
        <v>1.7558748556724915</v>
      </c>
      <c r="N463" s="9">
        <f t="shared" si="204"/>
        <v>7.0175438596491224</v>
      </c>
      <c r="O463" s="9">
        <f t="shared" si="210"/>
        <v>20</v>
      </c>
      <c r="P463" s="10">
        <f t="shared" si="205"/>
        <v>2.4448383350650937E-5</v>
      </c>
      <c r="Q463" s="10">
        <f t="shared" si="206"/>
        <v>3.4838946274677585E-4</v>
      </c>
      <c r="R463" s="9">
        <v>163610</v>
      </c>
      <c r="S463" s="8">
        <f t="shared" si="211"/>
        <v>5.2138098446415011</v>
      </c>
      <c r="V463" s="9">
        <v>36.816667000000002</v>
      </c>
      <c r="W463" s="9">
        <f t="shared" si="207"/>
        <v>36.816667000000002</v>
      </c>
      <c r="X463">
        <v>2022</v>
      </c>
      <c r="Y463" s="12" t="s">
        <v>36</v>
      </c>
    </row>
    <row r="464" spans="1:25" x14ac:dyDescent="0.35">
      <c r="A464" s="7" t="s">
        <v>671</v>
      </c>
      <c r="B464" s="7" t="s">
        <v>71</v>
      </c>
      <c r="C464" t="s">
        <v>25</v>
      </c>
      <c r="D464">
        <v>6</v>
      </c>
      <c r="E464">
        <v>32</v>
      </c>
      <c r="F464">
        <f t="shared" si="202"/>
        <v>66</v>
      </c>
      <c r="G464" s="32">
        <v>98</v>
      </c>
      <c r="H464" s="8">
        <f t="shared" si="208"/>
        <v>1.9956351945975499</v>
      </c>
      <c r="I464" s="9">
        <f t="shared" si="203"/>
        <v>0.48484848484848486</v>
      </c>
      <c r="J464">
        <f t="shared" si="216"/>
        <v>98</v>
      </c>
      <c r="L464">
        <f t="shared" si="213"/>
        <v>1.9912260756924949</v>
      </c>
      <c r="N464" s="9">
        <f t="shared" si="204"/>
        <v>6.1224489795918364</v>
      </c>
      <c r="O464" s="9">
        <f t="shared" si="210"/>
        <v>18.75</v>
      </c>
      <c r="P464" s="10">
        <f t="shared" si="205"/>
        <v>7.6573391767339398E-6</v>
      </c>
      <c r="Q464" s="10">
        <f t="shared" si="206"/>
        <v>1.250698732199877E-4</v>
      </c>
      <c r="R464" s="9">
        <v>783562</v>
      </c>
      <c r="S464" s="8">
        <f t="shared" si="211"/>
        <v>5.8940733660791063</v>
      </c>
      <c r="V464" s="9">
        <v>39.916666999999997</v>
      </c>
      <c r="W464" s="9">
        <f t="shared" si="207"/>
        <v>39.916666999999997</v>
      </c>
      <c r="X464">
        <v>2021</v>
      </c>
      <c r="Y464" s="14" t="s">
        <v>29</v>
      </c>
    </row>
    <row r="465" spans="1:25" x14ac:dyDescent="0.35">
      <c r="A465" s="7" t="s">
        <v>672</v>
      </c>
      <c r="B465" s="7" t="s">
        <v>28</v>
      </c>
      <c r="C465" t="s">
        <v>25</v>
      </c>
      <c r="D465">
        <v>6</v>
      </c>
      <c r="E465">
        <v>16</v>
      </c>
      <c r="F465">
        <f t="shared" si="202"/>
        <v>36</v>
      </c>
      <c r="G465" s="32">
        <v>52</v>
      </c>
      <c r="H465" s="8">
        <f t="shared" si="208"/>
        <v>1.7242758696007889</v>
      </c>
      <c r="I465" s="9">
        <f t="shared" si="203"/>
        <v>0.44444444444444442</v>
      </c>
      <c r="J465">
        <f t="shared" si="216"/>
        <v>52</v>
      </c>
      <c r="L465">
        <f t="shared" si="213"/>
        <v>1.7160033436347992</v>
      </c>
      <c r="N465" s="9">
        <f t="shared" si="204"/>
        <v>11.538461538461538</v>
      </c>
      <c r="O465" s="9">
        <f t="shared" si="210"/>
        <v>37.5</v>
      </c>
      <c r="P465" s="10">
        <f t="shared" si="205"/>
        <v>1.2214735042039046E-5</v>
      </c>
      <c r="Q465" s="10">
        <f t="shared" si="206"/>
        <v>1.0586103703100507E-4</v>
      </c>
      <c r="R465" s="9">
        <v>491210</v>
      </c>
      <c r="S465" s="8">
        <f t="shared" si="211"/>
        <v>5.6912671995431525</v>
      </c>
      <c r="V465" s="9">
        <v>37.966667000000001</v>
      </c>
      <c r="W465" s="9">
        <f t="shared" si="207"/>
        <v>37.966667000000001</v>
      </c>
      <c r="X465">
        <v>2021</v>
      </c>
      <c r="Y465" s="14" t="s">
        <v>29</v>
      </c>
    </row>
    <row r="466" spans="1:25" x14ac:dyDescent="0.35">
      <c r="A466" s="7" t="s">
        <v>673</v>
      </c>
      <c r="B466" s="7" t="s">
        <v>63</v>
      </c>
      <c r="C466" t="s">
        <v>35</v>
      </c>
      <c r="D466">
        <v>1</v>
      </c>
      <c r="E466">
        <v>1</v>
      </c>
      <c r="F466">
        <f t="shared" si="202"/>
        <v>7</v>
      </c>
      <c r="G466" s="33">
        <v>8</v>
      </c>
      <c r="H466" s="8">
        <f t="shared" si="208"/>
        <v>0.95424250943932487</v>
      </c>
      <c r="I466" s="9">
        <f t="shared" si="203"/>
        <v>0.14285714285714285</v>
      </c>
      <c r="J466" s="16"/>
      <c r="K466">
        <f t="shared" ref="K466:K467" si="217">G466</f>
        <v>8</v>
      </c>
      <c r="M466">
        <f t="shared" si="209"/>
        <v>0.90308998699194354</v>
      </c>
      <c r="N466" s="9">
        <f t="shared" si="204"/>
        <v>12.5</v>
      </c>
      <c r="O466" s="9">
        <f t="shared" si="210"/>
        <v>100</v>
      </c>
      <c r="P466" s="10">
        <f t="shared" si="205"/>
        <v>1.0548523206751054E-3</v>
      </c>
      <c r="Q466" s="10">
        <f t="shared" si="206"/>
        <v>8.4388185654008432E-3</v>
      </c>
      <c r="R466" s="9">
        <v>948</v>
      </c>
      <c r="S466" s="8">
        <f t="shared" si="211"/>
        <v>2.976808337338066</v>
      </c>
      <c r="T466" s="11">
        <v>48</v>
      </c>
      <c r="U466" s="11">
        <v>219</v>
      </c>
      <c r="V466" s="9">
        <v>21.459</v>
      </c>
      <c r="W466" s="9">
        <f t="shared" si="207"/>
        <v>21.459</v>
      </c>
      <c r="X466">
        <v>1960</v>
      </c>
      <c r="Y466" s="14" t="s">
        <v>674</v>
      </c>
    </row>
    <row r="467" spans="1:25" x14ac:dyDescent="0.35">
      <c r="A467" s="7" t="s">
        <v>675</v>
      </c>
      <c r="B467" s="7" t="s">
        <v>179</v>
      </c>
      <c r="C467" t="s">
        <v>35</v>
      </c>
      <c r="D467">
        <v>1</v>
      </c>
      <c r="E467">
        <v>1</v>
      </c>
      <c r="F467">
        <f t="shared" si="202"/>
        <v>1</v>
      </c>
      <c r="G467" s="33">
        <v>2</v>
      </c>
      <c r="H467" s="8">
        <f t="shared" si="208"/>
        <v>0.47712125471966244</v>
      </c>
      <c r="I467" s="9">
        <f t="shared" si="203"/>
        <v>1</v>
      </c>
      <c r="J467" s="16"/>
      <c r="K467">
        <f t="shared" si="217"/>
        <v>2</v>
      </c>
      <c r="M467">
        <f t="shared" si="209"/>
        <v>0.3010299956639812</v>
      </c>
      <c r="N467" s="9">
        <f t="shared" si="204"/>
        <v>50</v>
      </c>
      <c r="O467" s="9">
        <f t="shared" si="210"/>
        <v>100</v>
      </c>
      <c r="P467" s="10">
        <f t="shared" si="205"/>
        <v>3.8461538461538464E-2</v>
      </c>
      <c r="Q467" s="10">
        <f t="shared" si="206"/>
        <v>7.6923076923076927E-2</v>
      </c>
      <c r="R467" s="9">
        <v>26</v>
      </c>
      <c r="S467" s="8">
        <f t="shared" si="211"/>
        <v>1.414973347970818</v>
      </c>
      <c r="T467" s="11">
        <v>4.5999999999999996</v>
      </c>
      <c r="U467" s="11">
        <v>835</v>
      </c>
      <c r="V467" s="9">
        <v>-8.516667</v>
      </c>
      <c r="W467" s="9">
        <f t="shared" si="207"/>
        <v>8.516667</v>
      </c>
      <c r="X467">
        <v>2022</v>
      </c>
      <c r="Y467" s="12" t="s">
        <v>36</v>
      </c>
    </row>
    <row r="468" spans="1:25" x14ac:dyDescent="0.35">
      <c r="A468" s="7" t="s">
        <v>676</v>
      </c>
      <c r="B468" s="7" t="s">
        <v>132</v>
      </c>
      <c r="C468" t="s">
        <v>25</v>
      </c>
      <c r="D468">
        <v>1</v>
      </c>
      <c r="E468">
        <v>89</v>
      </c>
      <c r="F468">
        <f t="shared" si="202"/>
        <v>175</v>
      </c>
      <c r="G468" s="32">
        <v>264</v>
      </c>
      <c r="H468" s="8">
        <f t="shared" si="208"/>
        <v>2.4232458739368079</v>
      </c>
      <c r="I468" s="9">
        <f t="shared" si="203"/>
        <v>0.50857142857142856</v>
      </c>
      <c r="J468">
        <f t="shared" ref="J468:J470" si="218">G468</f>
        <v>264</v>
      </c>
      <c r="L468">
        <f t="shared" si="213"/>
        <v>2.4216039268698313</v>
      </c>
      <c r="N468" s="9">
        <f t="shared" si="204"/>
        <v>0.37878787878787878</v>
      </c>
      <c r="O468" s="9">
        <f t="shared" si="210"/>
        <v>1.1235955056179776</v>
      </c>
      <c r="P468" s="10">
        <f t="shared" si="205"/>
        <v>4.1487234377981896E-6</v>
      </c>
      <c r="Q468" s="10">
        <f t="shared" si="206"/>
        <v>1.095262987578722E-3</v>
      </c>
      <c r="R468" s="9">
        <v>241038</v>
      </c>
      <c r="S468" s="8">
        <f t="shared" si="211"/>
        <v>5.3820855151448583</v>
      </c>
      <c r="V468" s="9">
        <v>0.31361099999999997</v>
      </c>
      <c r="W468" s="9">
        <f t="shared" si="207"/>
        <v>0.31361099999999997</v>
      </c>
      <c r="X468">
        <v>2022</v>
      </c>
      <c r="Y468" s="12" t="s">
        <v>36</v>
      </c>
    </row>
    <row r="469" spans="1:25" x14ac:dyDescent="0.35">
      <c r="A469" s="7" t="s">
        <v>677</v>
      </c>
      <c r="B469" s="7" t="s">
        <v>34</v>
      </c>
      <c r="C469" t="s">
        <v>25</v>
      </c>
      <c r="D469">
        <v>2</v>
      </c>
      <c r="E469">
        <v>27</v>
      </c>
      <c r="F469">
        <f t="shared" si="202"/>
        <v>49</v>
      </c>
      <c r="G469" s="32">
        <v>76</v>
      </c>
      <c r="H469" s="8">
        <f t="shared" si="208"/>
        <v>1.8864907251724818</v>
      </c>
      <c r="I469" s="9">
        <f t="shared" si="203"/>
        <v>0.55102040816326525</v>
      </c>
      <c r="J469">
        <f t="shared" si="218"/>
        <v>76</v>
      </c>
      <c r="K469" s="7"/>
      <c r="L469">
        <f t="shared" si="213"/>
        <v>1.8808135922807914</v>
      </c>
      <c r="N469" s="9">
        <f t="shared" si="204"/>
        <v>2.6315789473684208</v>
      </c>
      <c r="O469" s="9">
        <f t="shared" si="210"/>
        <v>7.4074074074074066</v>
      </c>
      <c r="P469" s="10">
        <f t="shared" si="205"/>
        <v>3.3132989192018925E-6</v>
      </c>
      <c r="Q469" s="10">
        <f t="shared" si="206"/>
        <v>1.2590535892967192E-4</v>
      </c>
      <c r="R469" s="9">
        <v>603628</v>
      </c>
      <c r="S469" s="8">
        <f t="shared" si="211"/>
        <v>5.7807693768349226</v>
      </c>
      <c r="V469" s="9">
        <v>49</v>
      </c>
      <c r="W469" s="9">
        <f t="shared" si="207"/>
        <v>49</v>
      </c>
      <c r="X469">
        <v>2022</v>
      </c>
      <c r="Y469" s="12" t="s">
        <v>36</v>
      </c>
    </row>
    <row r="470" spans="1:25" x14ac:dyDescent="0.35">
      <c r="A470" s="7" t="s">
        <v>678</v>
      </c>
      <c r="B470" s="7" t="s">
        <v>71</v>
      </c>
      <c r="C470" t="s">
        <v>25</v>
      </c>
      <c r="D470">
        <v>4</v>
      </c>
      <c r="E470">
        <v>8</v>
      </c>
      <c r="F470">
        <f t="shared" si="202"/>
        <v>22</v>
      </c>
      <c r="G470" s="32">
        <v>30</v>
      </c>
      <c r="H470" s="8">
        <f t="shared" si="208"/>
        <v>1.4913616938342726</v>
      </c>
      <c r="I470" s="9">
        <f t="shared" si="203"/>
        <v>0.36363636363636365</v>
      </c>
      <c r="J470">
        <f t="shared" si="218"/>
        <v>30</v>
      </c>
      <c r="K470" s="7"/>
      <c r="L470">
        <f t="shared" si="213"/>
        <v>1.4771212547196624</v>
      </c>
      <c r="N470" s="9">
        <f t="shared" si="204"/>
        <v>13.333333333333334</v>
      </c>
      <c r="O470" s="9">
        <f t="shared" si="210"/>
        <v>50</v>
      </c>
      <c r="P470" s="10">
        <f t="shared" si="205"/>
        <v>4.7846889952153111E-5</v>
      </c>
      <c r="Q470" s="10">
        <f t="shared" si="206"/>
        <v>3.5885167464114832E-4</v>
      </c>
      <c r="R470" s="9">
        <v>83600</v>
      </c>
      <c r="S470" s="8">
        <f t="shared" si="211"/>
        <v>4.9222062774390167</v>
      </c>
      <c r="V470" s="9">
        <v>24.466667000000001</v>
      </c>
      <c r="W470" s="9">
        <f t="shared" si="207"/>
        <v>24.466667000000001</v>
      </c>
      <c r="X470">
        <v>2021</v>
      </c>
      <c r="Y470" s="14" t="s">
        <v>29</v>
      </c>
    </row>
    <row r="471" spans="1:25" x14ac:dyDescent="0.35">
      <c r="A471" s="7" t="s">
        <v>679</v>
      </c>
      <c r="B471" s="7" t="s">
        <v>74</v>
      </c>
      <c r="C471" t="s">
        <v>35</v>
      </c>
      <c r="D471">
        <v>1</v>
      </c>
      <c r="E471">
        <v>1</v>
      </c>
      <c r="F471">
        <f t="shared" si="202"/>
        <v>3</v>
      </c>
      <c r="G471" s="33">
        <v>4</v>
      </c>
      <c r="H471" s="8">
        <f t="shared" si="208"/>
        <v>0.69897000433601886</v>
      </c>
      <c r="I471" s="9">
        <f t="shared" si="203"/>
        <v>0.33333333333333331</v>
      </c>
      <c r="J471" s="16"/>
      <c r="K471">
        <f>G471</f>
        <v>4</v>
      </c>
      <c r="M471">
        <f t="shared" si="209"/>
        <v>0.6020599913279624</v>
      </c>
      <c r="N471" s="9">
        <f t="shared" si="204"/>
        <v>25</v>
      </c>
      <c r="O471" s="9">
        <f t="shared" si="210"/>
        <v>100</v>
      </c>
      <c r="P471" s="10">
        <f t="shared" si="205"/>
        <v>2.0300446609825416E-2</v>
      </c>
      <c r="Q471" s="10">
        <f t="shared" si="206"/>
        <v>8.1201786439301663E-2</v>
      </c>
      <c r="R471" s="9">
        <v>49.26</v>
      </c>
      <c r="S471" s="8">
        <f t="shared" si="211"/>
        <v>1.6924944075030843</v>
      </c>
      <c r="T471" s="11">
        <v>8</v>
      </c>
      <c r="U471" s="11">
        <v>3100</v>
      </c>
      <c r="V471" s="9">
        <v>19.295278</v>
      </c>
      <c r="W471" s="9">
        <f t="shared" si="207"/>
        <v>19.295278</v>
      </c>
      <c r="X471">
        <v>2022</v>
      </c>
      <c r="Y471" s="12" t="s">
        <v>36</v>
      </c>
    </row>
    <row r="472" spans="1:25" x14ac:dyDescent="0.35">
      <c r="A472" s="7" t="s">
        <v>680</v>
      </c>
      <c r="B472" s="7" t="s">
        <v>681</v>
      </c>
      <c r="C472" t="s">
        <v>25</v>
      </c>
      <c r="D472">
        <v>3</v>
      </c>
      <c r="E472">
        <v>27</v>
      </c>
      <c r="F472">
        <f t="shared" si="202"/>
        <v>47</v>
      </c>
      <c r="G472" s="32">
        <v>74</v>
      </c>
      <c r="H472" s="8">
        <f t="shared" si="208"/>
        <v>1.8750612633917001</v>
      </c>
      <c r="I472" s="9">
        <f t="shared" si="203"/>
        <v>0.57446808510638303</v>
      </c>
      <c r="J472">
        <f t="shared" ref="J472:J475" si="219">G472</f>
        <v>74</v>
      </c>
      <c r="K472" s="7"/>
      <c r="L472">
        <f t="shared" si="213"/>
        <v>1.8692317197309762</v>
      </c>
      <c r="N472" s="9">
        <f t="shared" si="204"/>
        <v>4.0540540540540544</v>
      </c>
      <c r="O472" s="9">
        <f t="shared" si="210"/>
        <v>11.111111111111111</v>
      </c>
      <c r="P472" s="10">
        <f t="shared" si="205"/>
        <v>3.625649205725403E-6</v>
      </c>
      <c r="Q472" s="10">
        <f t="shared" si="206"/>
        <v>8.943268040789327E-5</v>
      </c>
      <c r="R472" s="9">
        <v>827438.02</v>
      </c>
      <c r="S472" s="8">
        <f t="shared" si="211"/>
        <v>5.9177354724415858</v>
      </c>
      <c r="V472" s="9">
        <v>60</v>
      </c>
      <c r="W472" s="9">
        <f t="shared" si="207"/>
        <v>60</v>
      </c>
      <c r="X472">
        <v>2019</v>
      </c>
      <c r="Y472" s="17" t="s">
        <v>227</v>
      </c>
    </row>
    <row r="473" spans="1:25" x14ac:dyDescent="0.35">
      <c r="A473" s="7" t="s">
        <v>682</v>
      </c>
      <c r="B473" s="7" t="s">
        <v>24</v>
      </c>
      <c r="C473" t="s">
        <v>25</v>
      </c>
      <c r="D473">
        <v>1</v>
      </c>
      <c r="E473">
        <v>27</v>
      </c>
      <c r="F473">
        <v>43</v>
      </c>
      <c r="G473" s="32">
        <f>SUM(E473:F473)</f>
        <v>70</v>
      </c>
      <c r="H473" s="8">
        <f t="shared" si="208"/>
        <v>1.8512583487190752</v>
      </c>
      <c r="I473" s="9">
        <f t="shared" si="203"/>
        <v>0.62790697674418605</v>
      </c>
      <c r="J473">
        <f t="shared" si="219"/>
        <v>70</v>
      </c>
      <c r="K473" s="7"/>
      <c r="L473">
        <f t="shared" si="213"/>
        <v>1.8450980400142569</v>
      </c>
      <c r="N473" s="9">
        <f t="shared" si="204"/>
        <v>1.4285714285714286</v>
      </c>
      <c r="O473" s="9">
        <f t="shared" si="210"/>
        <v>3.7037037037037033</v>
      </c>
      <c r="P473" s="10">
        <f t="shared" si="205"/>
        <v>5.6748857929234173E-6</v>
      </c>
      <c r="Q473" s="10">
        <f t="shared" si="206"/>
        <v>3.9724200550463924E-4</v>
      </c>
      <c r="R473" s="9">
        <v>176215</v>
      </c>
      <c r="S473" s="8">
        <f t="shared" si="211"/>
        <v>5.2460428742233409</v>
      </c>
      <c r="V473" s="9">
        <v>-34.883333</v>
      </c>
      <c r="W473" s="9">
        <f t="shared" si="207"/>
        <v>34.883333</v>
      </c>
      <c r="X473">
        <v>2009</v>
      </c>
      <c r="Y473" s="14" t="s">
        <v>683</v>
      </c>
    </row>
    <row r="474" spans="1:25" x14ac:dyDescent="0.35">
      <c r="A474" s="7" t="s">
        <v>684</v>
      </c>
      <c r="B474" s="7" t="s">
        <v>31</v>
      </c>
      <c r="C474" t="s">
        <v>25</v>
      </c>
      <c r="D474">
        <v>6</v>
      </c>
      <c r="E474">
        <v>37</v>
      </c>
      <c r="F474">
        <f t="shared" ref="F474:F486" si="220">G474-E474</f>
        <v>62</v>
      </c>
      <c r="G474" s="32">
        <v>99</v>
      </c>
      <c r="H474" s="8">
        <f t="shared" si="208"/>
        <v>2</v>
      </c>
      <c r="I474" s="9">
        <f t="shared" si="203"/>
        <v>0.59677419354838712</v>
      </c>
      <c r="J474">
        <f t="shared" si="219"/>
        <v>99</v>
      </c>
      <c r="L474">
        <f t="shared" si="213"/>
        <v>1.9956351945975499</v>
      </c>
      <c r="N474" s="9">
        <f t="shared" si="204"/>
        <v>6.0606060606060606</v>
      </c>
      <c r="O474" s="9">
        <f t="shared" si="210"/>
        <v>16.216216216216218</v>
      </c>
      <c r="P474" s="10">
        <f t="shared" si="205"/>
        <v>2.7286742736041693E-5</v>
      </c>
      <c r="Q474" s="10">
        <f t="shared" si="206"/>
        <v>4.5023125514468798E-4</v>
      </c>
      <c r="R474" s="9">
        <v>219887</v>
      </c>
      <c r="S474" s="8">
        <f t="shared" si="211"/>
        <v>5.3421995540758624</v>
      </c>
      <c r="V474" s="9">
        <v>40.760832999999998</v>
      </c>
      <c r="W474" s="9">
        <f t="shared" si="207"/>
        <v>40.760832999999998</v>
      </c>
      <c r="X474">
        <v>2025</v>
      </c>
      <c r="Y474" s="15" t="s">
        <v>32</v>
      </c>
    </row>
    <row r="475" spans="1:25" x14ac:dyDescent="0.35">
      <c r="A475" s="7" t="s">
        <v>685</v>
      </c>
      <c r="B475" s="7" t="s">
        <v>28</v>
      </c>
      <c r="C475" t="s">
        <v>25</v>
      </c>
      <c r="D475">
        <v>6</v>
      </c>
      <c r="E475">
        <v>18</v>
      </c>
      <c r="F475">
        <f t="shared" si="220"/>
        <v>34</v>
      </c>
      <c r="G475" s="32">
        <v>52</v>
      </c>
      <c r="H475" s="8">
        <f t="shared" si="208"/>
        <v>1.7242758696007889</v>
      </c>
      <c r="I475" s="9">
        <f t="shared" si="203"/>
        <v>0.52941176470588236</v>
      </c>
      <c r="J475">
        <f t="shared" si="219"/>
        <v>52</v>
      </c>
      <c r="K475" s="7"/>
      <c r="L475">
        <f t="shared" si="213"/>
        <v>1.7160033436347992</v>
      </c>
      <c r="N475" s="9">
        <f t="shared" si="204"/>
        <v>11.538461538461538</v>
      </c>
      <c r="O475" s="9">
        <f t="shared" si="210"/>
        <v>33.333333333333329</v>
      </c>
      <c r="P475" s="10">
        <f t="shared" si="205"/>
        <v>1.3410818059901655E-5</v>
      </c>
      <c r="Q475" s="10">
        <f t="shared" si="206"/>
        <v>1.16227089852481E-4</v>
      </c>
      <c r="R475" s="9">
        <v>447400</v>
      </c>
      <c r="S475" s="8">
        <f t="shared" si="211"/>
        <v>5.6506959797606111</v>
      </c>
      <c r="V475" s="9">
        <v>41.316667000000002</v>
      </c>
      <c r="W475" s="9">
        <f t="shared" si="207"/>
        <v>41.316667000000002</v>
      </c>
      <c r="X475">
        <v>2021</v>
      </c>
      <c r="Y475" s="14" t="s">
        <v>29</v>
      </c>
    </row>
    <row r="476" spans="1:25" x14ac:dyDescent="0.35">
      <c r="A476" s="7" t="s">
        <v>686</v>
      </c>
      <c r="B476" s="7" t="s">
        <v>333</v>
      </c>
      <c r="C476" t="s">
        <v>35</v>
      </c>
      <c r="D476">
        <v>0</v>
      </c>
      <c r="E476">
        <v>15</v>
      </c>
      <c r="F476">
        <f t="shared" si="220"/>
        <v>4</v>
      </c>
      <c r="G476" s="33">
        <v>19</v>
      </c>
      <c r="H476" s="8">
        <f t="shared" si="208"/>
        <v>1.3010299956639813</v>
      </c>
      <c r="I476" s="9">
        <f t="shared" si="203"/>
        <v>3.75</v>
      </c>
      <c r="J476" s="16"/>
      <c r="K476">
        <f t="shared" ref="K476:K477" si="221">G476</f>
        <v>19</v>
      </c>
      <c r="M476">
        <f t="shared" si="209"/>
        <v>1.2787536009528289</v>
      </c>
      <c r="N476" s="9">
        <f t="shared" si="204"/>
        <v>0</v>
      </c>
      <c r="O476" s="9">
        <f t="shared" si="210"/>
        <v>0</v>
      </c>
      <c r="P476" s="10">
        <f t="shared" si="205"/>
        <v>0</v>
      </c>
      <c r="Q476" s="10">
        <f t="shared" si="206"/>
        <v>3.400751745122606E-3</v>
      </c>
      <c r="R476" s="9">
        <v>5587</v>
      </c>
      <c r="S476" s="8">
        <f t="shared" si="211"/>
        <v>3.7471786713601642</v>
      </c>
      <c r="T476" s="11">
        <v>1032</v>
      </c>
      <c r="U476" s="11">
        <v>1428</v>
      </c>
      <c r="V476" s="9">
        <v>-16.583333</v>
      </c>
      <c r="W476" s="9">
        <f t="shared" si="207"/>
        <v>16.583333</v>
      </c>
      <c r="X476">
        <v>2024</v>
      </c>
      <c r="Y476" s="17" t="s">
        <v>349</v>
      </c>
    </row>
    <row r="477" spans="1:25" x14ac:dyDescent="0.35">
      <c r="A477" s="7" t="s">
        <v>687</v>
      </c>
      <c r="B477" s="7" t="s">
        <v>333</v>
      </c>
      <c r="C477" t="s">
        <v>35</v>
      </c>
      <c r="D477">
        <v>2</v>
      </c>
      <c r="E477">
        <v>11</v>
      </c>
      <c r="F477">
        <f t="shared" si="220"/>
        <v>21</v>
      </c>
      <c r="G477" s="33">
        <v>32</v>
      </c>
      <c r="H477" s="8">
        <f t="shared" si="208"/>
        <v>1.5185139398778875</v>
      </c>
      <c r="I477" s="9">
        <f t="shared" si="203"/>
        <v>0.52380952380952384</v>
      </c>
      <c r="J477" s="16"/>
      <c r="K477">
        <f t="shared" si="221"/>
        <v>32</v>
      </c>
      <c r="M477">
        <f t="shared" si="209"/>
        <v>1.505149978319906</v>
      </c>
      <c r="N477" s="9">
        <f t="shared" si="204"/>
        <v>6.25</v>
      </c>
      <c r="O477" s="9">
        <f t="shared" si="210"/>
        <v>18.181818181818183</v>
      </c>
      <c r="P477" s="10">
        <f t="shared" si="205"/>
        <v>1.640823693494134E-4</v>
      </c>
      <c r="Q477" s="10">
        <f t="shared" si="206"/>
        <v>2.6253179095906145E-3</v>
      </c>
      <c r="R477" s="9">
        <v>12189</v>
      </c>
      <c r="S477" s="8">
        <f t="shared" si="211"/>
        <v>4.0859680770460738</v>
      </c>
      <c r="T477" s="11">
        <v>1879</v>
      </c>
      <c r="U477" s="11">
        <v>575</v>
      </c>
      <c r="V477" s="9">
        <v>-17.733332999999998</v>
      </c>
      <c r="W477" s="9">
        <f t="shared" si="207"/>
        <v>17.733332999999998</v>
      </c>
      <c r="X477">
        <v>2019</v>
      </c>
      <c r="Y477" s="14" t="s">
        <v>688</v>
      </c>
    </row>
    <row r="478" spans="1:25" x14ac:dyDescent="0.35">
      <c r="A478" s="7" t="s">
        <v>689</v>
      </c>
      <c r="B478" s="7" t="s">
        <v>24</v>
      </c>
      <c r="C478" t="s">
        <v>25</v>
      </c>
      <c r="D478">
        <v>3</v>
      </c>
      <c r="E478">
        <v>214</v>
      </c>
      <c r="F478">
        <f t="shared" si="220"/>
        <v>334</v>
      </c>
      <c r="G478" s="32">
        <v>548</v>
      </c>
      <c r="H478" s="8">
        <f t="shared" si="208"/>
        <v>2.7395723444500919</v>
      </c>
      <c r="I478" s="9">
        <f t="shared" si="203"/>
        <v>0.64071856287425155</v>
      </c>
      <c r="J478">
        <f t="shared" ref="J478:J481" si="222">G478</f>
        <v>548</v>
      </c>
      <c r="L478">
        <f t="shared" si="213"/>
        <v>2.7387805584843692</v>
      </c>
      <c r="N478" s="9">
        <f t="shared" si="204"/>
        <v>0.54744525547445255</v>
      </c>
      <c r="O478" s="9">
        <f t="shared" si="210"/>
        <v>1.4018691588785046</v>
      </c>
      <c r="P478" s="10">
        <f t="shared" si="205"/>
        <v>3.273518869108348E-6</v>
      </c>
      <c r="Q478" s="10">
        <f t="shared" si="206"/>
        <v>5.9796278009045822E-4</v>
      </c>
      <c r="R478" s="9">
        <v>916445</v>
      </c>
      <c r="S478" s="8">
        <f t="shared" si="211"/>
        <v>5.9621064061086564</v>
      </c>
      <c r="V478" s="9">
        <v>10.480556</v>
      </c>
      <c r="W478" s="9">
        <f t="shared" si="207"/>
        <v>10.480556</v>
      </c>
      <c r="X478">
        <v>2022</v>
      </c>
      <c r="Y478" s="12" t="s">
        <v>36</v>
      </c>
    </row>
    <row r="479" spans="1:25" x14ac:dyDescent="0.35">
      <c r="A479" s="7" t="s">
        <v>690</v>
      </c>
      <c r="B479" s="7" t="s">
        <v>31</v>
      </c>
      <c r="C479" t="s">
        <v>25</v>
      </c>
      <c r="D479">
        <v>4</v>
      </c>
      <c r="E479">
        <v>45</v>
      </c>
      <c r="F479">
        <f t="shared" si="220"/>
        <v>101</v>
      </c>
      <c r="G479" s="32">
        <v>146</v>
      </c>
      <c r="H479" s="8">
        <f t="shared" si="208"/>
        <v>2.167317334748176</v>
      </c>
      <c r="I479" s="9">
        <f t="shared" si="203"/>
        <v>0.44554455445544555</v>
      </c>
      <c r="J479">
        <f t="shared" si="222"/>
        <v>146</v>
      </c>
      <c r="L479">
        <f t="shared" si="213"/>
        <v>2.1643528557844371</v>
      </c>
      <c r="N479" s="9">
        <f t="shared" si="204"/>
        <v>2.7397260273972601</v>
      </c>
      <c r="O479" s="9">
        <f t="shared" si="210"/>
        <v>8.8888888888888893</v>
      </c>
      <c r="P479" s="10">
        <f t="shared" si="205"/>
        <v>1.6049432251334108E-4</v>
      </c>
      <c r="Q479" s="10">
        <f t="shared" si="206"/>
        <v>5.8580427717369495E-3</v>
      </c>
      <c r="R479" s="9">
        <v>24923</v>
      </c>
      <c r="S479" s="8">
        <f t="shared" si="211"/>
        <v>4.3966003174826396</v>
      </c>
      <c r="V479" s="9">
        <v>44.259444000000002</v>
      </c>
      <c r="W479" s="9">
        <f t="shared" si="207"/>
        <v>44.259444000000002</v>
      </c>
      <c r="X479">
        <v>2025</v>
      </c>
      <c r="Y479" s="15" t="s">
        <v>32</v>
      </c>
    </row>
    <row r="480" spans="1:25" x14ac:dyDescent="0.35">
      <c r="A480" s="7" t="s">
        <v>691</v>
      </c>
      <c r="B480" s="7" t="s">
        <v>74</v>
      </c>
      <c r="C480" t="s">
        <v>25</v>
      </c>
      <c r="D480">
        <v>2</v>
      </c>
      <c r="E480">
        <v>33</v>
      </c>
      <c r="F480">
        <f t="shared" si="220"/>
        <v>60</v>
      </c>
      <c r="G480" s="32">
        <v>93</v>
      </c>
      <c r="H480" s="8">
        <f t="shared" si="208"/>
        <v>1.9731278535996986</v>
      </c>
      <c r="I480" s="9">
        <f t="shared" si="203"/>
        <v>0.55000000000000004</v>
      </c>
      <c r="J480">
        <f t="shared" si="222"/>
        <v>93</v>
      </c>
      <c r="L480">
        <f t="shared" si="213"/>
        <v>1.968482948553935</v>
      </c>
      <c r="N480" s="9">
        <f t="shared" si="204"/>
        <v>2.1505376344086025</v>
      </c>
      <c r="O480" s="9">
        <f t="shared" si="210"/>
        <v>6.0606060606060606</v>
      </c>
      <c r="P480" s="10">
        <f t="shared" si="205"/>
        <v>8.7933733138706665E-6</v>
      </c>
      <c r="Q480" s="10">
        <f t="shared" si="206"/>
        <v>4.08891859094986E-4</v>
      </c>
      <c r="R480" s="9">
        <v>227444</v>
      </c>
      <c r="S480" s="8">
        <f t="shared" si="211"/>
        <v>5.3568744845765641</v>
      </c>
      <c r="V480" s="9">
        <v>-37.814166999999998</v>
      </c>
      <c r="W480" s="9">
        <f t="shared" si="207"/>
        <v>37.814166999999998</v>
      </c>
      <c r="X480">
        <v>2025</v>
      </c>
      <c r="Y480" s="12" t="s">
        <v>75</v>
      </c>
    </row>
    <row r="481" spans="1:25" x14ac:dyDescent="0.35">
      <c r="A481" s="7" t="s">
        <v>692</v>
      </c>
      <c r="B481" s="7" t="s">
        <v>39</v>
      </c>
      <c r="C481" t="s">
        <v>25</v>
      </c>
      <c r="D481">
        <v>3</v>
      </c>
      <c r="E481">
        <v>153</v>
      </c>
      <c r="F481">
        <f t="shared" si="220"/>
        <v>177</v>
      </c>
      <c r="G481" s="32">
        <v>330</v>
      </c>
      <c r="H481" s="8">
        <f t="shared" si="208"/>
        <v>2.5198279937757189</v>
      </c>
      <c r="I481" s="9">
        <f t="shared" si="203"/>
        <v>0.86440677966101698</v>
      </c>
      <c r="J481">
        <f t="shared" si="222"/>
        <v>330</v>
      </c>
      <c r="L481">
        <f t="shared" si="213"/>
        <v>2.5185139398778875</v>
      </c>
      <c r="N481" s="9">
        <f t="shared" si="204"/>
        <v>0.90909090909090906</v>
      </c>
      <c r="O481" s="9">
        <f t="shared" si="210"/>
        <v>1.9607843137254901</v>
      </c>
      <c r="P481" s="10">
        <f t="shared" si="205"/>
        <v>9.0540120711710535E-6</v>
      </c>
      <c r="Q481" s="10">
        <f t="shared" si="206"/>
        <v>9.9594132782881593E-4</v>
      </c>
      <c r="R481" s="9">
        <v>331344.82</v>
      </c>
      <c r="S481" s="8">
        <f t="shared" si="211"/>
        <v>5.5202801855412682</v>
      </c>
      <c r="V481" s="9">
        <v>21.033332999999999</v>
      </c>
      <c r="W481" s="9">
        <f t="shared" si="207"/>
        <v>21.033332999999999</v>
      </c>
      <c r="X481">
        <v>2022</v>
      </c>
      <c r="Y481" s="12" t="s">
        <v>36</v>
      </c>
    </row>
    <row r="482" spans="1:25" x14ac:dyDescent="0.35">
      <c r="A482" s="7" t="s">
        <v>693</v>
      </c>
      <c r="B482" s="7" t="s">
        <v>63</v>
      </c>
      <c r="C482" t="s">
        <v>35</v>
      </c>
      <c r="D482">
        <v>1</v>
      </c>
      <c r="E482">
        <v>5</v>
      </c>
      <c r="F482">
        <f t="shared" si="220"/>
        <v>20</v>
      </c>
      <c r="G482" s="33">
        <v>25</v>
      </c>
      <c r="H482" s="8">
        <f t="shared" si="208"/>
        <v>1.414973347970818</v>
      </c>
      <c r="I482" s="9">
        <f t="shared" si="203"/>
        <v>0.25</v>
      </c>
      <c r="J482" s="16"/>
      <c r="K482">
        <f>G482</f>
        <v>25</v>
      </c>
      <c r="M482">
        <f t="shared" si="209"/>
        <v>1.3979400086720377</v>
      </c>
      <c r="N482" s="9">
        <f t="shared" si="204"/>
        <v>4</v>
      </c>
      <c r="O482" s="9">
        <f t="shared" si="210"/>
        <v>20</v>
      </c>
      <c r="P482" s="10">
        <f t="shared" si="205"/>
        <v>1.5048908954100827E-3</v>
      </c>
      <c r="Q482" s="10">
        <f t="shared" si="206"/>
        <v>3.7622272385252072E-2</v>
      </c>
      <c r="R482" s="9">
        <f>153+346.4+165.1</f>
        <v>664.5</v>
      </c>
      <c r="S482" s="8">
        <f t="shared" si="211"/>
        <v>2.8224949852787509</v>
      </c>
      <c r="T482" s="11">
        <v>474</v>
      </c>
      <c r="U482" s="11">
        <v>791.3</v>
      </c>
      <c r="V482" s="9">
        <v>18.2</v>
      </c>
      <c r="W482" s="9">
        <f t="shared" si="207"/>
        <v>18.2</v>
      </c>
      <c r="X482">
        <v>2022</v>
      </c>
      <c r="Y482" s="12" t="s">
        <v>36</v>
      </c>
    </row>
    <row r="483" spans="1:25" x14ac:dyDescent="0.35">
      <c r="A483" s="7" t="s">
        <v>694</v>
      </c>
      <c r="B483" s="7" t="s">
        <v>31</v>
      </c>
      <c r="C483" t="s">
        <v>25</v>
      </c>
      <c r="D483">
        <v>6</v>
      </c>
      <c r="E483">
        <v>54</v>
      </c>
      <c r="F483">
        <f t="shared" si="220"/>
        <v>143</v>
      </c>
      <c r="G483" s="32">
        <v>197</v>
      </c>
      <c r="H483" s="8">
        <f t="shared" si="208"/>
        <v>2.2966651902615309</v>
      </c>
      <c r="I483" s="9">
        <f t="shared" si="203"/>
        <v>0.3776223776223776</v>
      </c>
      <c r="J483">
        <f>G483</f>
        <v>197</v>
      </c>
      <c r="L483">
        <f t="shared" si="213"/>
        <v>2.2944662261615929</v>
      </c>
      <c r="N483" s="9">
        <f t="shared" si="204"/>
        <v>3.0456852791878175</v>
      </c>
      <c r="O483" s="9">
        <f t="shared" si="210"/>
        <v>11.111111111111111</v>
      </c>
      <c r="P483" s="10">
        <f t="shared" si="205"/>
        <v>5.4158628999580901E-5</v>
      </c>
      <c r="Q483" s="10">
        <f t="shared" si="206"/>
        <v>1.778208318819573E-3</v>
      </c>
      <c r="R483" s="9">
        <v>110785.67</v>
      </c>
      <c r="S483" s="8">
        <f t="shared" si="211"/>
        <v>5.0444835885295429</v>
      </c>
      <c r="V483" s="9">
        <v>37.540832999999999</v>
      </c>
      <c r="W483" s="9">
        <f t="shared" si="207"/>
        <v>37.540832999999999</v>
      </c>
      <c r="X483">
        <v>2025</v>
      </c>
      <c r="Y483" s="15" t="s">
        <v>32</v>
      </c>
    </row>
    <row r="484" spans="1:25" x14ac:dyDescent="0.35">
      <c r="A484" s="7" t="s">
        <v>695</v>
      </c>
      <c r="B484" s="7" t="s">
        <v>333</v>
      </c>
      <c r="C484" t="s">
        <v>35</v>
      </c>
      <c r="D484">
        <v>2</v>
      </c>
      <c r="E484">
        <v>32</v>
      </c>
      <c r="F484">
        <f t="shared" si="220"/>
        <v>14</v>
      </c>
      <c r="G484" s="33">
        <v>46</v>
      </c>
      <c r="H484" s="8">
        <f t="shared" si="208"/>
        <v>1.6720978579357175</v>
      </c>
      <c r="I484" s="9">
        <f t="shared" si="203"/>
        <v>2.2857142857142856</v>
      </c>
      <c r="J484" s="16"/>
      <c r="K484">
        <f t="shared" ref="K484:K485" si="223">G484</f>
        <v>46</v>
      </c>
      <c r="M484">
        <f t="shared" si="209"/>
        <v>1.6627578316815741</v>
      </c>
      <c r="N484" s="9">
        <f t="shared" si="204"/>
        <v>4.3478260869565215</v>
      </c>
      <c r="O484" s="9">
        <f t="shared" si="210"/>
        <v>6.25</v>
      </c>
      <c r="P484" s="10">
        <f t="shared" si="205"/>
        <v>1.9252984212552945E-4</v>
      </c>
      <c r="Q484" s="10">
        <f t="shared" si="206"/>
        <v>4.4281863688871775E-3</v>
      </c>
      <c r="R484" s="9">
        <v>10388</v>
      </c>
      <c r="S484" s="8">
        <f t="shared" si="211"/>
        <v>4.0165319409572655</v>
      </c>
      <c r="T484" s="11">
        <v>1324</v>
      </c>
      <c r="U484" s="11">
        <v>1232</v>
      </c>
      <c r="V484" s="9">
        <v>-17.8</v>
      </c>
      <c r="W484" s="9">
        <f t="shared" si="207"/>
        <v>17.8</v>
      </c>
      <c r="X484">
        <v>2024</v>
      </c>
      <c r="Y484" s="14" t="s">
        <v>696</v>
      </c>
    </row>
    <row r="485" spans="1:25" x14ac:dyDescent="0.35">
      <c r="A485" s="7" t="s">
        <v>697</v>
      </c>
      <c r="B485" s="7" t="s">
        <v>179</v>
      </c>
      <c r="C485" t="s">
        <v>35</v>
      </c>
      <c r="D485">
        <v>1</v>
      </c>
      <c r="E485">
        <v>3</v>
      </c>
      <c r="F485">
        <f t="shared" si="220"/>
        <v>11</v>
      </c>
      <c r="G485" s="33">
        <v>14</v>
      </c>
      <c r="H485" s="8">
        <f t="shared" si="208"/>
        <v>1.1760912590556813</v>
      </c>
      <c r="I485" s="9">
        <f t="shared" si="203"/>
        <v>0.27272727272727271</v>
      </c>
      <c r="J485" s="16"/>
      <c r="K485">
        <f t="shared" si="223"/>
        <v>14</v>
      </c>
      <c r="M485">
        <f t="shared" si="209"/>
        <v>1.146128035678238</v>
      </c>
      <c r="N485" s="9">
        <f t="shared" si="204"/>
        <v>7.1428571428571423</v>
      </c>
      <c r="O485" s="9">
        <f t="shared" si="210"/>
        <v>33.333333333333329</v>
      </c>
      <c r="P485" s="10">
        <f t="shared" si="205"/>
        <v>1.0416666666666666E-2</v>
      </c>
      <c r="Q485" s="10">
        <f t="shared" si="206"/>
        <v>0.14583333333333334</v>
      </c>
      <c r="R485" s="9">
        <v>96</v>
      </c>
      <c r="S485" s="8">
        <f t="shared" si="211"/>
        <v>1.9822712330395684</v>
      </c>
      <c r="T485" s="11">
        <v>524</v>
      </c>
      <c r="U485" s="11">
        <v>275</v>
      </c>
      <c r="V485" s="9">
        <v>-13.3</v>
      </c>
      <c r="W485" s="9">
        <f t="shared" si="207"/>
        <v>13.3</v>
      </c>
      <c r="X485">
        <v>2021</v>
      </c>
      <c r="Y485" s="14" t="s">
        <v>247</v>
      </c>
    </row>
    <row r="486" spans="1:25" x14ac:dyDescent="0.35">
      <c r="A486" s="7" t="s">
        <v>698</v>
      </c>
      <c r="B486" s="7" t="s">
        <v>31</v>
      </c>
      <c r="C486" t="s">
        <v>25</v>
      </c>
      <c r="D486">
        <v>3</v>
      </c>
      <c r="E486">
        <v>21</v>
      </c>
      <c r="F486">
        <f t="shared" si="220"/>
        <v>61</v>
      </c>
      <c r="G486" s="32">
        <v>82</v>
      </c>
      <c r="H486" s="8">
        <f t="shared" si="208"/>
        <v>1.919078092376074</v>
      </c>
      <c r="I486" s="9">
        <f t="shared" si="203"/>
        <v>0.34426229508196721</v>
      </c>
      <c r="J486">
        <f t="shared" ref="J486:J493" si="224">G486</f>
        <v>82</v>
      </c>
      <c r="L486">
        <f t="shared" si="213"/>
        <v>1.9138138523837167</v>
      </c>
      <c r="N486" s="9">
        <f t="shared" si="204"/>
        <v>3.6585365853658534</v>
      </c>
      <c r="O486" s="9">
        <f t="shared" si="210"/>
        <v>14.285714285714285</v>
      </c>
      <c r="P486" s="10">
        <f t="shared" si="205"/>
        <v>1.623139476375205E-5</v>
      </c>
      <c r="Q486" s="10">
        <f t="shared" si="206"/>
        <v>4.43658123542556E-4</v>
      </c>
      <c r="R486" s="9">
        <v>184827</v>
      </c>
      <c r="S486" s="8">
        <f t="shared" si="211"/>
        <v>5.2667654143651008</v>
      </c>
      <c r="V486" s="9">
        <v>47.037778000000003</v>
      </c>
      <c r="W486" s="9">
        <f t="shared" si="207"/>
        <v>47.037778000000003</v>
      </c>
      <c r="X486">
        <v>2025</v>
      </c>
      <c r="Y486" s="15" t="s">
        <v>32</v>
      </c>
    </row>
    <row r="487" spans="1:25" x14ac:dyDescent="0.35">
      <c r="A487" s="7" t="s">
        <v>699</v>
      </c>
      <c r="B487" s="7" t="s">
        <v>90</v>
      </c>
      <c r="C487" t="s">
        <v>25</v>
      </c>
      <c r="D487">
        <v>4</v>
      </c>
      <c r="E487">
        <f>9+3+5+10+6+36+18+3+1</f>
        <v>91</v>
      </c>
      <c r="F487">
        <f>G487-E487-1</f>
        <v>147</v>
      </c>
      <c r="G487" s="32">
        <v>239</v>
      </c>
      <c r="H487" s="8">
        <f t="shared" si="208"/>
        <v>2.3802112417116059</v>
      </c>
      <c r="I487" s="9">
        <f t="shared" si="203"/>
        <v>0.61904761904761907</v>
      </c>
      <c r="J487">
        <f t="shared" si="224"/>
        <v>239</v>
      </c>
      <c r="L487">
        <f t="shared" si="213"/>
        <v>2.3783979009481375</v>
      </c>
      <c r="N487" s="9">
        <f t="shared" si="204"/>
        <v>1.6736401673640167</v>
      </c>
      <c r="O487" s="9">
        <f t="shared" si="210"/>
        <v>4.395604395604396</v>
      </c>
      <c r="P487" s="10">
        <f t="shared" si="205"/>
        <v>4.5069406886605373E-5</v>
      </c>
      <c r="Q487" s="10">
        <f t="shared" si="206"/>
        <v>2.6928970614746709E-3</v>
      </c>
      <c r="R487" s="9">
        <v>88752</v>
      </c>
      <c r="S487" s="8">
        <f t="shared" si="211"/>
        <v>4.94817814853476</v>
      </c>
      <c r="V487" s="9">
        <v>22.57</v>
      </c>
      <c r="W487" s="9">
        <f t="shared" si="207"/>
        <v>22.57</v>
      </c>
      <c r="X487">
        <v>2022</v>
      </c>
      <c r="Y487" s="17" t="s">
        <v>700</v>
      </c>
    </row>
    <row r="488" spans="1:25" x14ac:dyDescent="0.35">
      <c r="A488" s="7" t="s">
        <v>701</v>
      </c>
      <c r="B488" s="7" t="s">
        <v>681</v>
      </c>
      <c r="C488" t="s">
        <v>25</v>
      </c>
      <c r="D488">
        <v>2</v>
      </c>
      <c r="E488">
        <v>21</v>
      </c>
      <c r="F488">
        <f t="shared" ref="F488:F499" si="225">G488-E488</f>
        <v>35</v>
      </c>
      <c r="G488" s="32">
        <v>56</v>
      </c>
      <c r="H488" s="8">
        <f t="shared" si="208"/>
        <v>1.7558748556724915</v>
      </c>
      <c r="I488" s="9">
        <f t="shared" si="203"/>
        <v>0.6</v>
      </c>
      <c r="J488">
        <f t="shared" si="224"/>
        <v>56</v>
      </c>
      <c r="L488">
        <f t="shared" si="213"/>
        <v>1.7481880270062005</v>
      </c>
      <c r="N488" s="9">
        <f t="shared" si="204"/>
        <v>3.5714285714285712</v>
      </c>
      <c r="O488" s="9">
        <f t="shared" si="210"/>
        <v>9.5238095238095237</v>
      </c>
      <c r="P488" s="10">
        <f t="shared" si="205"/>
        <v>7.5921568646505805E-7</v>
      </c>
      <c r="Q488" s="10">
        <f t="shared" si="206"/>
        <v>2.1258039221021625E-5</v>
      </c>
      <c r="R488" s="9">
        <v>2634297.52</v>
      </c>
      <c r="S488" s="8">
        <f t="shared" si="211"/>
        <v>6.4206648230165619</v>
      </c>
      <c r="V488" s="9">
        <v>62</v>
      </c>
      <c r="W488" s="9">
        <f t="shared" si="207"/>
        <v>62</v>
      </c>
      <c r="X488">
        <v>2019</v>
      </c>
      <c r="Y488" s="17" t="s">
        <v>227</v>
      </c>
    </row>
    <row r="489" spans="1:25" x14ac:dyDescent="0.35">
      <c r="A489" s="7" t="s">
        <v>702</v>
      </c>
      <c r="B489" s="7" t="s">
        <v>31</v>
      </c>
      <c r="C489" t="s">
        <v>25</v>
      </c>
      <c r="D489">
        <v>5</v>
      </c>
      <c r="E489">
        <v>46</v>
      </c>
      <c r="F489">
        <f t="shared" si="225"/>
        <v>99</v>
      </c>
      <c r="G489" s="32">
        <v>145</v>
      </c>
      <c r="H489" s="8">
        <f t="shared" si="208"/>
        <v>2.1643528557844371</v>
      </c>
      <c r="I489" s="9">
        <f t="shared" si="203"/>
        <v>0.46464646464646464</v>
      </c>
      <c r="J489">
        <f t="shared" si="224"/>
        <v>145</v>
      </c>
      <c r="L489">
        <f t="shared" si="213"/>
        <v>2.1613680022349748</v>
      </c>
      <c r="N489" s="9">
        <f t="shared" si="204"/>
        <v>3.4482758620689653</v>
      </c>
      <c r="O489" s="9">
        <f t="shared" si="210"/>
        <v>10.869565217391305</v>
      </c>
      <c r="P489" s="10">
        <f t="shared" si="205"/>
        <v>7.9674926300693169E-5</v>
      </c>
      <c r="Q489" s="10">
        <f t="shared" si="206"/>
        <v>2.3105728627201018E-3</v>
      </c>
      <c r="R489" s="9">
        <v>62755</v>
      </c>
      <c r="S489" s="8">
        <f t="shared" si="211"/>
        <v>4.7976483339124583</v>
      </c>
      <c r="V489" s="9">
        <v>38.349818999999997</v>
      </c>
      <c r="W489" s="9">
        <f t="shared" si="207"/>
        <v>38.349818999999997</v>
      </c>
      <c r="X489">
        <v>2025</v>
      </c>
      <c r="Y489" s="15" t="s">
        <v>32</v>
      </c>
    </row>
    <row r="490" spans="1:25" x14ac:dyDescent="0.35">
      <c r="A490" s="7" t="s">
        <v>703</v>
      </c>
      <c r="B490" s="7" t="s">
        <v>74</v>
      </c>
      <c r="C490" t="s">
        <v>25</v>
      </c>
      <c r="D490">
        <v>3</v>
      </c>
      <c r="E490">
        <v>40</v>
      </c>
      <c r="F490">
        <f t="shared" si="225"/>
        <v>71</v>
      </c>
      <c r="G490" s="32">
        <v>111</v>
      </c>
      <c r="H490" s="8">
        <f t="shared" si="208"/>
        <v>2.0492180226701815</v>
      </c>
      <c r="I490" s="9">
        <f t="shared" si="203"/>
        <v>0.56338028169014087</v>
      </c>
      <c r="J490">
        <f t="shared" si="224"/>
        <v>111</v>
      </c>
      <c r="L490">
        <f t="shared" si="213"/>
        <v>2.0453229787866576</v>
      </c>
      <c r="N490" s="9">
        <f t="shared" si="204"/>
        <v>2.7027027027027026</v>
      </c>
      <c r="O490" s="9">
        <f t="shared" si="210"/>
        <v>7.5</v>
      </c>
      <c r="P490" s="10">
        <f t="shared" si="205"/>
        <v>1.1871723651599735E-6</v>
      </c>
      <c r="Q490" s="10">
        <f t="shared" si="206"/>
        <v>4.392537751091902E-5</v>
      </c>
      <c r="R490" s="9">
        <v>2527013</v>
      </c>
      <c r="S490" s="8">
        <f t="shared" si="211"/>
        <v>6.4026074761160929</v>
      </c>
      <c r="V490" s="9">
        <v>-31.9558</v>
      </c>
      <c r="W490" s="9">
        <f t="shared" si="207"/>
        <v>31.9558</v>
      </c>
      <c r="X490">
        <v>2025</v>
      </c>
      <c r="Y490" s="12" t="s">
        <v>75</v>
      </c>
    </row>
    <row r="491" spans="1:25" x14ac:dyDescent="0.35">
      <c r="A491" s="7" t="s">
        <v>704</v>
      </c>
      <c r="B491" s="7" t="s">
        <v>47</v>
      </c>
      <c r="C491" t="s">
        <v>25</v>
      </c>
      <c r="D491">
        <v>3</v>
      </c>
      <c r="E491">
        <v>9</v>
      </c>
      <c r="F491">
        <f t="shared" si="225"/>
        <v>17</v>
      </c>
      <c r="G491" s="32">
        <v>26</v>
      </c>
      <c r="H491" s="8">
        <f t="shared" si="208"/>
        <v>1.4313637641589874</v>
      </c>
      <c r="I491" s="9">
        <f t="shared" si="203"/>
        <v>0.52941176470588236</v>
      </c>
      <c r="J491">
        <f t="shared" si="224"/>
        <v>26</v>
      </c>
      <c r="L491">
        <f t="shared" si="213"/>
        <v>1.414973347970818</v>
      </c>
      <c r="N491" s="9">
        <f t="shared" si="204"/>
        <v>11.538461538461538</v>
      </c>
      <c r="O491" s="9">
        <f t="shared" si="210"/>
        <v>33.333333333333329</v>
      </c>
      <c r="P491" s="10">
        <f t="shared" si="205"/>
        <v>1.1029411764705883E-5</v>
      </c>
      <c r="Q491" s="10">
        <f t="shared" si="206"/>
        <v>9.5588235294117652E-5</v>
      </c>
      <c r="R491" s="9">
        <v>272000</v>
      </c>
      <c r="S491" s="8">
        <f t="shared" si="211"/>
        <v>5.4345689040341991</v>
      </c>
      <c r="V491" s="9">
        <v>27.15</v>
      </c>
      <c r="W491" s="9">
        <f t="shared" si="207"/>
        <v>27.15</v>
      </c>
      <c r="X491">
        <v>2022</v>
      </c>
      <c r="Y491" s="12" t="s">
        <v>36</v>
      </c>
    </row>
    <row r="492" spans="1:25" x14ac:dyDescent="0.35">
      <c r="A492" s="7" t="s">
        <v>705</v>
      </c>
      <c r="B492" s="7" t="s">
        <v>31</v>
      </c>
      <c r="C492" t="s">
        <v>25</v>
      </c>
      <c r="D492">
        <v>4</v>
      </c>
      <c r="E492">
        <v>48</v>
      </c>
      <c r="F492">
        <f t="shared" si="225"/>
        <v>118</v>
      </c>
      <c r="G492" s="32">
        <v>166</v>
      </c>
      <c r="H492" s="8">
        <f t="shared" si="208"/>
        <v>2.2227164711475833</v>
      </c>
      <c r="I492" s="9">
        <f t="shared" si="203"/>
        <v>0.40677966101694918</v>
      </c>
      <c r="J492">
        <f t="shared" si="224"/>
        <v>166</v>
      </c>
      <c r="L492">
        <f t="shared" si="213"/>
        <v>2.220108088040055</v>
      </c>
      <c r="N492" s="9">
        <f t="shared" si="204"/>
        <v>2.4096385542168677</v>
      </c>
      <c r="O492" s="9">
        <f t="shared" si="210"/>
        <v>8.3333333333333321</v>
      </c>
      <c r="P492" s="10">
        <f t="shared" si="205"/>
        <v>2.3579344494223061E-5</v>
      </c>
      <c r="Q492" s="10">
        <f t="shared" si="206"/>
        <v>9.7854279651025705E-4</v>
      </c>
      <c r="R492" s="9">
        <v>169640</v>
      </c>
      <c r="S492" s="8">
        <f t="shared" si="211"/>
        <v>5.2295282637876719</v>
      </c>
      <c r="V492" s="9">
        <v>43.074722000000001</v>
      </c>
      <c r="W492" s="9">
        <f t="shared" si="207"/>
        <v>43.074722000000001</v>
      </c>
      <c r="X492">
        <v>2025</v>
      </c>
      <c r="Y492" s="15" t="s">
        <v>32</v>
      </c>
    </row>
    <row r="493" spans="1:25" x14ac:dyDescent="0.35">
      <c r="A493" s="7" t="s">
        <v>706</v>
      </c>
      <c r="B493" s="7" t="s">
        <v>31</v>
      </c>
      <c r="C493" t="s">
        <v>25</v>
      </c>
      <c r="D493">
        <v>4</v>
      </c>
      <c r="E493">
        <v>34</v>
      </c>
      <c r="F493">
        <f t="shared" si="225"/>
        <v>47</v>
      </c>
      <c r="G493" s="32">
        <v>81</v>
      </c>
      <c r="H493" s="8">
        <f t="shared" si="208"/>
        <v>1.9138138523837167</v>
      </c>
      <c r="I493" s="9">
        <f t="shared" si="203"/>
        <v>0.72340425531914898</v>
      </c>
      <c r="J493">
        <f t="shared" si="224"/>
        <v>81</v>
      </c>
      <c r="L493">
        <f t="shared" si="213"/>
        <v>1.9084850188786497</v>
      </c>
      <c r="N493" s="9">
        <f t="shared" si="204"/>
        <v>4.9382716049382713</v>
      </c>
      <c r="O493" s="9">
        <f t="shared" si="210"/>
        <v>11.76470588235294</v>
      </c>
      <c r="P493" s="10">
        <f t="shared" si="205"/>
        <v>1.5789369806777588E-5</v>
      </c>
      <c r="Q493" s="10">
        <f t="shared" si="206"/>
        <v>3.1973473858724612E-4</v>
      </c>
      <c r="R493" s="9">
        <v>253335</v>
      </c>
      <c r="S493" s="8">
        <f t="shared" si="211"/>
        <v>5.4036951947522693</v>
      </c>
      <c r="V493" s="9">
        <v>41.14</v>
      </c>
      <c r="W493" s="9">
        <f t="shared" si="207"/>
        <v>41.14</v>
      </c>
      <c r="X493">
        <v>2025</v>
      </c>
      <c r="Y493" s="15" t="s">
        <v>32</v>
      </c>
    </row>
    <row r="494" spans="1:25" x14ac:dyDescent="0.35">
      <c r="A494" s="7" t="s">
        <v>707</v>
      </c>
      <c r="B494" s="7" t="s">
        <v>167</v>
      </c>
      <c r="C494" t="s">
        <v>35</v>
      </c>
      <c r="D494">
        <v>1</v>
      </c>
      <c r="E494">
        <v>2</v>
      </c>
      <c r="F494">
        <f t="shared" si="225"/>
        <v>13</v>
      </c>
      <c r="G494" s="33">
        <v>15</v>
      </c>
      <c r="H494" s="8">
        <f t="shared" si="208"/>
        <v>1.2041199826559248</v>
      </c>
      <c r="I494" s="9">
        <f t="shared" si="203"/>
        <v>0.15384615384615385</v>
      </c>
      <c r="J494" s="16"/>
      <c r="K494">
        <f>G494</f>
        <v>15</v>
      </c>
      <c r="M494">
        <f t="shared" si="209"/>
        <v>1.1760912590556813</v>
      </c>
      <c r="N494" s="9">
        <f t="shared" si="204"/>
        <v>6.666666666666667</v>
      </c>
      <c r="O494" s="9">
        <f t="shared" si="210"/>
        <v>50</v>
      </c>
      <c r="P494" s="10">
        <f t="shared" si="205"/>
        <v>1.020408163265306E-2</v>
      </c>
      <c r="Q494" s="10">
        <f t="shared" si="206"/>
        <v>0.15306122448979592</v>
      </c>
      <c r="R494" s="9">
        <v>98</v>
      </c>
      <c r="S494" s="8">
        <f t="shared" si="211"/>
        <v>1.9912260756924949</v>
      </c>
      <c r="T494" s="11">
        <v>178</v>
      </c>
      <c r="U494" s="11">
        <v>1230</v>
      </c>
      <c r="V494" s="9">
        <v>9.52</v>
      </c>
      <c r="W494" s="9">
        <f t="shared" si="207"/>
        <v>9.52</v>
      </c>
      <c r="X494">
        <v>2011</v>
      </c>
      <c r="Y494" s="12" t="s">
        <v>708</v>
      </c>
    </row>
    <row r="495" spans="1:25" x14ac:dyDescent="0.35">
      <c r="A495" s="7" t="s">
        <v>709</v>
      </c>
      <c r="B495" s="7" t="s">
        <v>71</v>
      </c>
      <c r="C495" t="s">
        <v>25</v>
      </c>
      <c r="D495">
        <v>2</v>
      </c>
      <c r="E495">
        <v>13</v>
      </c>
      <c r="F495">
        <f t="shared" si="225"/>
        <v>32</v>
      </c>
      <c r="G495" s="32">
        <v>45</v>
      </c>
      <c r="H495" s="8">
        <f t="shared" si="208"/>
        <v>1.6627578316815741</v>
      </c>
      <c r="I495" s="9">
        <f t="shared" si="203"/>
        <v>0.40625</v>
      </c>
      <c r="J495">
        <f t="shared" ref="J495:J499" si="226">G495</f>
        <v>45</v>
      </c>
      <c r="L495">
        <f t="shared" si="213"/>
        <v>1.6532125137753437</v>
      </c>
      <c r="N495" s="9">
        <f t="shared" si="204"/>
        <v>4.4444444444444446</v>
      </c>
      <c r="O495" s="9">
        <f t="shared" si="210"/>
        <v>15.384615384615385</v>
      </c>
      <c r="P495" s="10">
        <f t="shared" si="205"/>
        <v>4.390750445112326E-6</v>
      </c>
      <c r="Q495" s="10">
        <f t="shared" si="206"/>
        <v>9.8791885015027338E-5</v>
      </c>
      <c r="R495" s="9">
        <v>455503</v>
      </c>
      <c r="S495" s="8">
        <f t="shared" si="211"/>
        <v>5.6584912416364705</v>
      </c>
      <c r="V495" s="9">
        <v>15.348333</v>
      </c>
      <c r="W495" s="9">
        <f t="shared" si="207"/>
        <v>15.348333</v>
      </c>
      <c r="X495">
        <v>2021</v>
      </c>
      <c r="Y495" s="14" t="s">
        <v>29</v>
      </c>
    </row>
    <row r="496" spans="1:25" x14ac:dyDescent="0.35">
      <c r="A496" s="7" t="s">
        <v>710</v>
      </c>
      <c r="B496" s="7" t="s">
        <v>31</v>
      </c>
      <c r="C496" t="s">
        <v>25</v>
      </c>
      <c r="D496">
        <v>0</v>
      </c>
      <c r="E496">
        <v>6</v>
      </c>
      <c r="F496">
        <f t="shared" si="225"/>
        <v>28</v>
      </c>
      <c r="G496" s="32">
        <v>34</v>
      </c>
      <c r="H496" s="8">
        <f t="shared" si="208"/>
        <v>1.5440680443502757</v>
      </c>
      <c r="I496" s="9">
        <f t="shared" si="203"/>
        <v>0.21428571428571427</v>
      </c>
      <c r="J496">
        <f t="shared" si="226"/>
        <v>34</v>
      </c>
      <c r="L496">
        <f t="shared" si="213"/>
        <v>1.5314789170422551</v>
      </c>
      <c r="N496" s="9">
        <f t="shared" si="204"/>
        <v>0</v>
      </c>
      <c r="O496" s="9">
        <f t="shared" si="210"/>
        <v>0</v>
      </c>
      <c r="P496" s="10">
        <f t="shared" si="205"/>
        <v>0</v>
      </c>
      <c r="Q496" s="10">
        <f t="shared" si="206"/>
        <v>7.0474646745833188E-5</v>
      </c>
      <c r="R496" s="9">
        <v>482443</v>
      </c>
      <c r="S496" s="8">
        <f t="shared" si="211"/>
        <v>5.6834460093942498</v>
      </c>
      <c r="V496" s="9">
        <v>60.724167000000001</v>
      </c>
      <c r="W496" s="9">
        <f t="shared" si="207"/>
        <v>60.724167000000001</v>
      </c>
      <c r="X496">
        <v>2025</v>
      </c>
      <c r="Y496" s="15" t="s">
        <v>32</v>
      </c>
    </row>
    <row r="497" spans="1:25" x14ac:dyDescent="0.35">
      <c r="A497" s="7" t="s">
        <v>711</v>
      </c>
      <c r="B497" s="7" t="s">
        <v>24</v>
      </c>
      <c r="C497" t="s">
        <v>25</v>
      </c>
      <c r="D497">
        <v>3</v>
      </c>
      <c r="E497">
        <v>32</v>
      </c>
      <c r="F497">
        <f t="shared" si="225"/>
        <v>71</v>
      </c>
      <c r="G497" s="32">
        <v>103</v>
      </c>
      <c r="H497" s="8">
        <f t="shared" si="208"/>
        <v>2.0170333392987803</v>
      </c>
      <c r="I497" s="9">
        <f t="shared" si="203"/>
        <v>0.45070422535211269</v>
      </c>
      <c r="J497">
        <f t="shared" si="226"/>
        <v>103</v>
      </c>
      <c r="L497">
        <f t="shared" si="213"/>
        <v>2.012837224705172</v>
      </c>
      <c r="N497" s="9">
        <f t="shared" si="204"/>
        <v>2.912621359223301</v>
      </c>
      <c r="O497" s="9">
        <f t="shared" si="210"/>
        <v>9.375</v>
      </c>
      <c r="P497" s="10">
        <f t="shared" si="205"/>
        <v>4.9099836333878886E-5</v>
      </c>
      <c r="Q497" s="10">
        <f t="shared" si="206"/>
        <v>1.6857610474631751E-3</v>
      </c>
      <c r="R497" s="9">
        <v>61100</v>
      </c>
      <c r="S497" s="8">
        <f t="shared" si="211"/>
        <v>4.786041210242554</v>
      </c>
      <c r="V497" s="9">
        <v>-23.65</v>
      </c>
      <c r="W497" s="9">
        <f t="shared" si="207"/>
        <v>23.65</v>
      </c>
      <c r="X497">
        <v>2009</v>
      </c>
      <c r="Y497" s="14" t="s">
        <v>712</v>
      </c>
    </row>
    <row r="498" spans="1:25" x14ac:dyDescent="0.35">
      <c r="A498" s="7" t="s">
        <v>713</v>
      </c>
      <c r="B498" s="7" t="s">
        <v>61</v>
      </c>
      <c r="C498" t="s">
        <v>25</v>
      </c>
      <c r="D498">
        <v>1</v>
      </c>
      <c r="E498">
        <v>97</v>
      </c>
      <c r="F498">
        <f t="shared" si="225"/>
        <v>175</v>
      </c>
      <c r="G498" s="32">
        <v>272</v>
      </c>
      <c r="H498" s="8">
        <f t="shared" si="208"/>
        <v>2.436162647040756</v>
      </c>
      <c r="I498" s="9">
        <f t="shared" si="203"/>
        <v>0.55428571428571427</v>
      </c>
      <c r="J498">
        <f t="shared" si="226"/>
        <v>272</v>
      </c>
      <c r="L498">
        <f t="shared" si="213"/>
        <v>2.4345689040341987</v>
      </c>
      <c r="N498" s="9">
        <f t="shared" si="204"/>
        <v>0.36764705882352938</v>
      </c>
      <c r="O498" s="9">
        <f t="shared" si="210"/>
        <v>1.0309278350515463</v>
      </c>
      <c r="P498" s="10">
        <f t="shared" si="205"/>
        <v>1.3286970663697471E-6</v>
      </c>
      <c r="Q498" s="10">
        <f t="shared" si="206"/>
        <v>3.6140560205257124E-4</v>
      </c>
      <c r="R498" s="9">
        <v>752617</v>
      </c>
      <c r="S498" s="8">
        <f t="shared" si="211"/>
        <v>5.8765740238733066</v>
      </c>
      <c r="V498" s="9">
        <v>-15.416667</v>
      </c>
      <c r="W498" s="9">
        <f t="shared" si="207"/>
        <v>15.416667</v>
      </c>
      <c r="X498">
        <v>2022</v>
      </c>
      <c r="Y498" s="12" t="s">
        <v>36</v>
      </c>
    </row>
    <row r="499" spans="1:25" x14ac:dyDescent="0.35">
      <c r="A499" s="7" t="s">
        <v>714</v>
      </c>
      <c r="B499" s="7" t="s">
        <v>61</v>
      </c>
      <c r="C499" t="s">
        <v>25</v>
      </c>
      <c r="D499">
        <v>1</v>
      </c>
      <c r="E499">
        <v>60</v>
      </c>
      <c r="F499">
        <f t="shared" si="225"/>
        <v>106</v>
      </c>
      <c r="G499" s="32">
        <v>166</v>
      </c>
      <c r="H499" s="8">
        <f t="shared" si="208"/>
        <v>2.2227164711475833</v>
      </c>
      <c r="I499" s="9">
        <f t="shared" si="203"/>
        <v>0.56603773584905659</v>
      </c>
      <c r="J499">
        <f t="shared" si="226"/>
        <v>166</v>
      </c>
      <c r="L499">
        <f t="shared" si="213"/>
        <v>2.220108088040055</v>
      </c>
      <c r="N499" s="9">
        <f t="shared" si="204"/>
        <v>0.60240963855421692</v>
      </c>
      <c r="O499" s="9">
        <f t="shared" si="210"/>
        <v>1.6666666666666667</v>
      </c>
      <c r="P499" s="10">
        <f t="shared" si="205"/>
        <v>2.559135217027462E-6</v>
      </c>
      <c r="Q499" s="10">
        <f t="shared" si="206"/>
        <v>4.2481644602655868E-4</v>
      </c>
      <c r="R499" s="9">
        <v>390757</v>
      </c>
      <c r="S499" s="8">
        <f t="shared" si="211"/>
        <v>5.5919067666890321</v>
      </c>
      <c r="V499" s="9">
        <v>-17.829167000000002</v>
      </c>
      <c r="W499" s="9">
        <f t="shared" si="207"/>
        <v>17.829167000000002</v>
      </c>
      <c r="X499">
        <v>2025</v>
      </c>
      <c r="Y499" s="12" t="s">
        <v>36</v>
      </c>
    </row>
    <row r="500" spans="1:25" x14ac:dyDescent="0.35">
      <c r="G500" s="32"/>
      <c r="N500" s="9"/>
      <c r="O500" s="9"/>
      <c r="W500"/>
      <c r="Y500" s="12"/>
    </row>
    <row r="501" spans="1:25" x14ac:dyDescent="0.35">
      <c r="G501" s="32"/>
      <c r="N501" s="9"/>
      <c r="O501" s="9"/>
      <c r="W501"/>
      <c r="Y501" s="12"/>
    </row>
    <row r="502" spans="1:25" x14ac:dyDescent="0.35">
      <c r="G502" s="32"/>
      <c r="N502" s="9"/>
      <c r="O502" s="9"/>
      <c r="W502"/>
      <c r="Y502" s="12"/>
    </row>
    <row r="503" spans="1:25" x14ac:dyDescent="0.35">
      <c r="G503" s="32"/>
    </row>
    <row r="504" spans="1:25" x14ac:dyDescent="0.35">
      <c r="A504" s="25" t="s">
        <v>715</v>
      </c>
      <c r="B504" s="25"/>
      <c r="C504" s="26"/>
      <c r="D504" s="26"/>
      <c r="E504" s="26"/>
      <c r="G504" s="32"/>
    </row>
    <row r="505" spans="1:25" x14ac:dyDescent="0.35">
      <c r="A505" t="s">
        <v>716</v>
      </c>
      <c r="B505" s="7" t="s">
        <v>179</v>
      </c>
      <c r="C505" t="s">
        <v>35</v>
      </c>
      <c r="D505">
        <v>1</v>
      </c>
      <c r="E505">
        <v>1</v>
      </c>
      <c r="F505">
        <f t="shared" ref="F505:F516" si="227">G505-E505</f>
        <v>1</v>
      </c>
      <c r="G505" s="32">
        <v>2</v>
      </c>
      <c r="H505" s="8">
        <f t="shared" ref="H505:H525" si="228">LOG((G505+1))</f>
        <v>0.47712125471966244</v>
      </c>
      <c r="I505" s="9">
        <f t="shared" ref="I505:I525" si="229">E505/F505</f>
        <v>1</v>
      </c>
      <c r="N505" s="9">
        <f t="shared" ref="N505:N525" si="230">(D505/G505)*100</f>
        <v>50</v>
      </c>
      <c r="O505" s="9">
        <f t="shared" ref="O505:O525" si="231">(D505/E505)*100</f>
        <v>100</v>
      </c>
      <c r="P505" s="10">
        <f t="shared" ref="P505:P525" si="232">(D505/R505)</f>
        <v>0.11299435028248588</v>
      </c>
      <c r="Q505" s="10">
        <f t="shared" ref="Q505:Q525" si="233">(G505/R505)</f>
        <v>0.22598870056497175</v>
      </c>
      <c r="R505" s="9">
        <v>8.85</v>
      </c>
      <c r="S505" s="8">
        <f t="shared" si="211"/>
        <v>0.94694327069782547</v>
      </c>
      <c r="T505" s="11">
        <v>653</v>
      </c>
      <c r="V505" s="9">
        <v>-14.273889</v>
      </c>
      <c r="W505" s="9">
        <f t="shared" ref="W505:W525" si="234">ABS(V505)</f>
        <v>14.273889</v>
      </c>
      <c r="X505">
        <v>2022</v>
      </c>
      <c r="Y505" s="12" t="s">
        <v>36</v>
      </c>
    </row>
    <row r="506" spans="1:25" x14ac:dyDescent="0.35">
      <c r="A506" t="s">
        <v>717</v>
      </c>
      <c r="B506" s="7" t="s">
        <v>63</v>
      </c>
      <c r="C506" t="s">
        <v>35</v>
      </c>
      <c r="D506">
        <v>3</v>
      </c>
      <c r="E506">
        <v>4</v>
      </c>
      <c r="F506">
        <f t="shared" si="227"/>
        <v>8</v>
      </c>
      <c r="G506" s="33">
        <v>12</v>
      </c>
      <c r="H506" s="8">
        <f t="shared" si="228"/>
        <v>1.1139433523068367</v>
      </c>
      <c r="I506" s="9">
        <f t="shared" si="229"/>
        <v>0.5</v>
      </c>
      <c r="J506" s="16"/>
      <c r="K506" s="16"/>
      <c r="N506" s="9">
        <f t="shared" si="230"/>
        <v>25</v>
      </c>
      <c r="O506" s="9">
        <f t="shared" si="231"/>
        <v>75</v>
      </c>
      <c r="P506" s="10">
        <f t="shared" si="232"/>
        <v>6.8181818181818179E-3</v>
      </c>
      <c r="Q506" s="10">
        <f t="shared" si="233"/>
        <v>2.7272727272727271E-2</v>
      </c>
      <c r="R506" s="9">
        <v>440</v>
      </c>
      <c r="S506" s="8">
        <f t="shared" si="211"/>
        <v>2.6434526764861874</v>
      </c>
      <c r="T506" s="11">
        <v>402</v>
      </c>
      <c r="U506" s="11">
        <v>692</v>
      </c>
      <c r="V506" s="9">
        <v>17.116667</v>
      </c>
      <c r="W506" s="9">
        <f>ABS(V506)</f>
        <v>17.116667</v>
      </c>
      <c r="X506">
        <v>2022</v>
      </c>
      <c r="Y506" s="12" t="s">
        <v>36</v>
      </c>
    </row>
    <row r="507" spans="1:25" x14ac:dyDescent="0.35">
      <c r="A507" t="s">
        <v>718</v>
      </c>
      <c r="B507" s="7" t="s">
        <v>24</v>
      </c>
      <c r="C507" t="s">
        <v>25</v>
      </c>
      <c r="D507">
        <v>3</v>
      </c>
      <c r="E507">
        <v>99</v>
      </c>
      <c r="F507">
        <f t="shared" si="227"/>
        <v>183</v>
      </c>
      <c r="G507" s="32">
        <v>282</v>
      </c>
      <c r="H507" s="8">
        <f t="shared" si="228"/>
        <v>2.4517864355242902</v>
      </c>
      <c r="I507" s="9">
        <f t="shared" si="229"/>
        <v>0.54098360655737709</v>
      </c>
      <c r="N507" s="9">
        <f t="shared" si="230"/>
        <v>1.0638297872340425</v>
      </c>
      <c r="O507" s="9">
        <f t="shared" si="231"/>
        <v>3.0303030303030303</v>
      </c>
      <c r="P507" s="10">
        <f t="shared" si="232"/>
        <v>1.0789814415192059E-6</v>
      </c>
      <c r="Q507" s="10">
        <f t="shared" si="233"/>
        <v>1.0142425550280535E-4</v>
      </c>
      <c r="R507" s="9">
        <v>2780400</v>
      </c>
      <c r="S507" s="8">
        <f t="shared" si="211"/>
        <v>6.4441072798376</v>
      </c>
      <c r="V507" s="9">
        <v>-34.67</v>
      </c>
      <c r="W507" s="9">
        <f t="shared" si="234"/>
        <v>34.67</v>
      </c>
      <c r="X507">
        <v>2020</v>
      </c>
      <c r="Y507" t="s">
        <v>719</v>
      </c>
    </row>
    <row r="508" spans="1:25" x14ac:dyDescent="0.35">
      <c r="A508" t="s">
        <v>720</v>
      </c>
      <c r="B508" s="7" t="s">
        <v>74</v>
      </c>
      <c r="C508" t="s">
        <v>25</v>
      </c>
      <c r="D508">
        <v>3</v>
      </c>
      <c r="E508">
        <v>116</v>
      </c>
      <c r="F508">
        <f t="shared" si="227"/>
        <v>220</v>
      </c>
      <c r="G508" s="32">
        <v>336</v>
      </c>
      <c r="H508" s="8">
        <f t="shared" si="228"/>
        <v>2.5276299008713385</v>
      </c>
      <c r="I508" s="9">
        <f t="shared" si="229"/>
        <v>0.52727272727272723</v>
      </c>
      <c r="N508" s="9">
        <f t="shared" si="230"/>
        <v>0.89285714285714279</v>
      </c>
      <c r="O508" s="9">
        <f t="shared" si="231"/>
        <v>2.5862068965517242</v>
      </c>
      <c r="P508" s="10">
        <f t="shared" si="232"/>
        <v>3.90014383730472E-7</v>
      </c>
      <c r="Q508" s="10">
        <f t="shared" si="233"/>
        <v>4.3681610977812862E-5</v>
      </c>
      <c r="R508" s="9">
        <v>7692024</v>
      </c>
      <c r="S508" s="8">
        <f t="shared" si="211"/>
        <v>6.8860406306173143</v>
      </c>
      <c r="V508" s="9">
        <v>-34.700000000000003</v>
      </c>
      <c r="W508" s="9">
        <f t="shared" si="234"/>
        <v>34.700000000000003</v>
      </c>
      <c r="X508">
        <v>2022</v>
      </c>
      <c r="Y508" s="12" t="s">
        <v>36</v>
      </c>
    </row>
    <row r="509" spans="1:25" x14ac:dyDescent="0.35">
      <c r="A509" t="s">
        <v>721</v>
      </c>
      <c r="B509" s="7" t="s">
        <v>135</v>
      </c>
      <c r="C509" t="s">
        <v>35</v>
      </c>
      <c r="D509">
        <v>2</v>
      </c>
      <c r="E509">
        <v>2</v>
      </c>
      <c r="F509">
        <f t="shared" si="227"/>
        <v>3</v>
      </c>
      <c r="G509" s="33">
        <v>5</v>
      </c>
      <c r="H509" s="8">
        <f t="shared" si="228"/>
        <v>0.77815125038364363</v>
      </c>
      <c r="I509" s="9">
        <f t="shared" si="229"/>
        <v>0.66666666666666663</v>
      </c>
      <c r="J509" s="16"/>
      <c r="K509" s="16"/>
      <c r="N509" s="9">
        <f t="shared" si="230"/>
        <v>40</v>
      </c>
      <c r="O509" s="9">
        <f t="shared" si="231"/>
        <v>100</v>
      </c>
      <c r="P509" s="10">
        <f t="shared" si="232"/>
        <v>8.5726532361765965E-4</v>
      </c>
      <c r="Q509" s="10">
        <f t="shared" si="233"/>
        <v>2.1431633090441492E-3</v>
      </c>
      <c r="R509" s="9">
        <v>2333</v>
      </c>
      <c r="S509" s="8">
        <f t="shared" si="211"/>
        <v>3.3679147387937527</v>
      </c>
      <c r="T509" s="11">
        <v>2351</v>
      </c>
      <c r="U509" s="11">
        <v>1430</v>
      </c>
      <c r="V509" s="9">
        <v>37.741110999999997</v>
      </c>
      <c r="W509" s="9">
        <f t="shared" si="234"/>
        <v>37.741110999999997</v>
      </c>
      <c r="X509">
        <v>2016</v>
      </c>
      <c r="Y509" s="14" t="s">
        <v>163</v>
      </c>
    </row>
    <row r="510" spans="1:25" x14ac:dyDescent="0.35">
      <c r="A510" t="s">
        <v>722</v>
      </c>
      <c r="B510" s="7" t="s">
        <v>34</v>
      </c>
      <c r="C510" t="s">
        <v>35</v>
      </c>
      <c r="D510">
        <v>2</v>
      </c>
      <c r="E510">
        <v>12</v>
      </c>
      <c r="F510">
        <f t="shared" si="227"/>
        <v>19</v>
      </c>
      <c r="G510" s="33">
        <v>31</v>
      </c>
      <c r="H510" s="8">
        <f t="shared" si="228"/>
        <v>1.505149978319906</v>
      </c>
      <c r="I510" s="9">
        <f t="shared" si="229"/>
        <v>0.63157894736842102</v>
      </c>
      <c r="J510" s="16"/>
      <c r="K510" s="16"/>
      <c r="N510" s="9">
        <f t="shared" si="230"/>
        <v>6.4516129032258061</v>
      </c>
      <c r="O510" s="9">
        <f t="shared" si="231"/>
        <v>16.666666666666664</v>
      </c>
      <c r="P510" s="10">
        <f t="shared" si="232"/>
        <v>3.9682539682539683E-4</v>
      </c>
      <c r="Q510" s="10">
        <f t="shared" si="233"/>
        <v>6.1507936507936506E-3</v>
      </c>
      <c r="R510" s="9">
        <v>5040</v>
      </c>
      <c r="S510" s="8">
        <f t="shared" si="211"/>
        <v>3.7024305364455254</v>
      </c>
      <c r="T510" s="11">
        <v>1436</v>
      </c>
      <c r="V510" s="9">
        <v>39.5</v>
      </c>
      <c r="W510" s="9">
        <f t="shared" si="234"/>
        <v>39.5</v>
      </c>
      <c r="X510">
        <v>2022</v>
      </c>
      <c r="Y510" s="14" t="s">
        <v>213</v>
      </c>
    </row>
    <row r="511" spans="1:25" x14ac:dyDescent="0.35">
      <c r="A511" t="s">
        <v>723</v>
      </c>
      <c r="B511" s="7" t="s">
        <v>24</v>
      </c>
      <c r="C511" t="s">
        <v>25</v>
      </c>
      <c r="D511">
        <v>3</v>
      </c>
      <c r="E511">
        <v>428</v>
      </c>
      <c r="F511">
        <f t="shared" si="227"/>
        <v>435</v>
      </c>
      <c r="G511" s="32">
        <v>863</v>
      </c>
      <c r="H511" s="8">
        <f t="shared" si="228"/>
        <v>2.9365137424788932</v>
      </c>
      <c r="I511" s="9">
        <f t="shared" si="229"/>
        <v>0.98390804597701154</v>
      </c>
      <c r="N511" s="9">
        <f t="shared" si="230"/>
        <v>0.34762456546929316</v>
      </c>
      <c r="O511" s="9">
        <f t="shared" si="231"/>
        <v>0.7009345794392523</v>
      </c>
      <c r="P511" s="10">
        <f t="shared" si="232"/>
        <v>3.5232452565081091E-7</v>
      </c>
      <c r="Q511" s="10">
        <f t="shared" si="233"/>
        <v>1.0135202187888328E-4</v>
      </c>
      <c r="R511" s="9">
        <v>8514877</v>
      </c>
      <c r="S511" s="8">
        <f t="shared" si="211"/>
        <v>6.9301783788274403</v>
      </c>
      <c r="V511" s="9">
        <v>-14.25</v>
      </c>
      <c r="W511" s="9">
        <f t="shared" si="234"/>
        <v>14.25</v>
      </c>
      <c r="X511">
        <v>2022</v>
      </c>
      <c r="Y511" s="12" t="s">
        <v>36</v>
      </c>
    </row>
    <row r="512" spans="1:25" x14ac:dyDescent="0.35">
      <c r="A512" t="s">
        <v>724</v>
      </c>
      <c r="B512" s="7" t="s">
        <v>31</v>
      </c>
      <c r="C512" t="s">
        <v>25</v>
      </c>
      <c r="D512">
        <v>8</v>
      </c>
      <c r="E512">
        <v>64</v>
      </c>
      <c r="F512">
        <f t="shared" si="227"/>
        <v>159</v>
      </c>
      <c r="G512" s="32">
        <v>223</v>
      </c>
      <c r="H512" s="8">
        <f t="shared" si="228"/>
        <v>2.3502480183341627</v>
      </c>
      <c r="I512" s="9">
        <f t="shared" si="229"/>
        <v>0.40251572327044027</v>
      </c>
      <c r="N512" s="9">
        <f t="shared" si="230"/>
        <v>3.5874439461883409</v>
      </c>
      <c r="O512" s="9">
        <f t="shared" si="231"/>
        <v>12.5</v>
      </c>
      <c r="P512" s="10">
        <f t="shared" si="232"/>
        <v>8.012282829577743E-7</v>
      </c>
      <c r="Q512" s="10">
        <f t="shared" si="233"/>
        <v>2.2334238387447958E-5</v>
      </c>
      <c r="R512" s="9">
        <v>9984670</v>
      </c>
      <c r="S512" s="8">
        <f t="shared" si="211"/>
        <v>6.9993337157217574</v>
      </c>
      <c r="V512" s="9">
        <v>45.4</v>
      </c>
      <c r="W512" s="9">
        <f t="shared" si="234"/>
        <v>45.4</v>
      </c>
      <c r="X512">
        <v>2022</v>
      </c>
      <c r="Y512" s="12" t="s">
        <v>36</v>
      </c>
    </row>
    <row r="513" spans="1:26" x14ac:dyDescent="0.35">
      <c r="A513" t="s">
        <v>725</v>
      </c>
      <c r="B513" s="7" t="s">
        <v>135</v>
      </c>
      <c r="C513" t="s">
        <v>35</v>
      </c>
      <c r="D513">
        <v>2</v>
      </c>
      <c r="E513">
        <v>3</v>
      </c>
      <c r="F513">
        <f t="shared" si="227"/>
        <v>12</v>
      </c>
      <c r="G513" s="33">
        <v>15</v>
      </c>
      <c r="H513" s="8">
        <f t="shared" si="228"/>
        <v>1.2041199826559248</v>
      </c>
      <c r="I513" s="9">
        <f t="shared" si="229"/>
        <v>0.25</v>
      </c>
      <c r="J513" s="16"/>
      <c r="K513" s="16"/>
      <c r="N513" s="9">
        <f t="shared" si="230"/>
        <v>13.333333333333334</v>
      </c>
      <c r="O513" s="9">
        <f t="shared" si="231"/>
        <v>66.666666666666657</v>
      </c>
      <c r="P513" s="10">
        <f t="shared" si="232"/>
        <v>2.68564522626561E-4</v>
      </c>
      <c r="Q513" s="10">
        <f t="shared" si="233"/>
        <v>2.0142339196992077E-3</v>
      </c>
      <c r="R513" s="9">
        <v>7447</v>
      </c>
      <c r="S513" s="8">
        <f t="shared" si="211"/>
        <v>3.8719813538433692</v>
      </c>
      <c r="T513" s="11">
        <v>3715</v>
      </c>
      <c r="U513" s="11">
        <v>100</v>
      </c>
      <c r="V513" s="9">
        <v>28.1</v>
      </c>
      <c r="W513" s="9">
        <f t="shared" si="234"/>
        <v>28.1</v>
      </c>
      <c r="X513">
        <v>2016</v>
      </c>
      <c r="Y513" s="14" t="s">
        <v>163</v>
      </c>
    </row>
    <row r="514" spans="1:26" x14ac:dyDescent="0.35">
      <c r="A514" t="s">
        <v>726</v>
      </c>
      <c r="B514" s="7" t="s">
        <v>727</v>
      </c>
      <c r="C514" t="s">
        <v>25</v>
      </c>
      <c r="D514">
        <v>7</v>
      </c>
      <c r="E514">
        <v>299</v>
      </c>
      <c r="F514">
        <f t="shared" si="227"/>
        <v>519</v>
      </c>
      <c r="G514" s="32">
        <v>818</v>
      </c>
      <c r="H514" s="8">
        <f t="shared" si="228"/>
        <v>2.9132839017604186</v>
      </c>
      <c r="I514" s="9">
        <f t="shared" si="229"/>
        <v>0.5761078998073218</v>
      </c>
      <c r="N514" s="9">
        <f t="shared" si="230"/>
        <v>0.85574572127139359</v>
      </c>
      <c r="O514" s="9">
        <f t="shared" si="231"/>
        <v>2.3411371237458192</v>
      </c>
      <c r="P514" s="10">
        <f t="shared" si="232"/>
        <v>7.2939756658383834E-7</v>
      </c>
      <c r="Q514" s="10">
        <f t="shared" si="233"/>
        <v>8.5235315637939972E-5</v>
      </c>
      <c r="R514" s="9">
        <v>9596961</v>
      </c>
      <c r="S514" s="8">
        <f t="shared" si="211"/>
        <v>6.9821337299273276</v>
      </c>
      <c r="V514" s="9">
        <v>39.916666999999997</v>
      </c>
      <c r="W514" s="9">
        <f t="shared" si="234"/>
        <v>39.916666999999997</v>
      </c>
      <c r="X514">
        <v>2022</v>
      </c>
      <c r="Y514" s="12" t="s">
        <v>300</v>
      </c>
    </row>
    <row r="515" spans="1:26" x14ac:dyDescent="0.35">
      <c r="A515" t="s">
        <v>728</v>
      </c>
      <c r="B515" s="7" t="s">
        <v>61</v>
      </c>
      <c r="C515" t="s">
        <v>35</v>
      </c>
      <c r="D515">
        <v>1</v>
      </c>
      <c r="E515">
        <v>11</v>
      </c>
      <c r="F515">
        <f t="shared" si="227"/>
        <v>32</v>
      </c>
      <c r="G515" s="33">
        <v>43</v>
      </c>
      <c r="H515" s="8">
        <f t="shared" si="228"/>
        <v>1.6434526764861874</v>
      </c>
      <c r="I515" s="9">
        <f t="shared" si="229"/>
        <v>0.34375</v>
      </c>
      <c r="J515" s="16"/>
      <c r="K515" s="16"/>
      <c r="N515" s="9">
        <f t="shared" si="230"/>
        <v>2.3255813953488373</v>
      </c>
      <c r="O515" s="9">
        <f t="shared" si="231"/>
        <v>9.0909090909090917</v>
      </c>
      <c r="P515" s="10">
        <f t="shared" si="232"/>
        <v>4.4722719141323793E-4</v>
      </c>
      <c r="Q515" s="10">
        <f t="shared" si="233"/>
        <v>1.9230769230769232E-2</v>
      </c>
      <c r="R515" s="9">
        <v>2236</v>
      </c>
      <c r="S515" s="8">
        <f t="shared" ref="S515:S554" si="235">LOG(R515)</f>
        <v>3.3494717992143856</v>
      </c>
      <c r="T515" s="11">
        <v>2361</v>
      </c>
      <c r="V515" s="9">
        <v>-11.69</v>
      </c>
      <c r="W515" s="9">
        <f t="shared" si="234"/>
        <v>11.69</v>
      </c>
      <c r="X515">
        <v>2012</v>
      </c>
      <c r="Y515" s="14" t="s">
        <v>400</v>
      </c>
    </row>
    <row r="516" spans="1:26" x14ac:dyDescent="0.35">
      <c r="A516" t="s">
        <v>729</v>
      </c>
      <c r="B516" s="7" t="s">
        <v>333</v>
      </c>
      <c r="C516" t="s">
        <v>35</v>
      </c>
      <c r="D516">
        <v>2</v>
      </c>
      <c r="E516">
        <v>54</v>
      </c>
      <c r="F516">
        <f t="shared" si="227"/>
        <v>17</v>
      </c>
      <c r="G516" s="33">
        <v>71</v>
      </c>
      <c r="H516" s="8">
        <f t="shared" si="228"/>
        <v>1.8573324964312685</v>
      </c>
      <c r="I516" s="9">
        <f t="shared" si="229"/>
        <v>3.1764705882352939</v>
      </c>
      <c r="J516" s="16"/>
      <c r="K516" s="16"/>
      <c r="N516" s="9">
        <f t="shared" si="230"/>
        <v>2.8169014084507045</v>
      </c>
      <c r="O516" s="9">
        <f t="shared" si="231"/>
        <v>3.7037037037037033</v>
      </c>
      <c r="P516" s="10">
        <f t="shared" si="232"/>
        <v>1.0944511327569225E-4</v>
      </c>
      <c r="Q516" s="10">
        <f t="shared" si="233"/>
        <v>3.8853015212870746E-3</v>
      </c>
      <c r="R516" s="9">
        <v>18274</v>
      </c>
      <c r="S516" s="8">
        <f t="shared" si="235"/>
        <v>4.261833620575751</v>
      </c>
      <c r="T516" s="11">
        <v>1324</v>
      </c>
      <c r="U516" s="11">
        <v>1232</v>
      </c>
      <c r="V516" s="9">
        <v>-18.149999999999999</v>
      </c>
      <c r="W516" s="9">
        <f t="shared" si="234"/>
        <v>18.149999999999999</v>
      </c>
      <c r="X516">
        <v>2024</v>
      </c>
      <c r="Y516" s="17" t="s">
        <v>730</v>
      </c>
    </row>
    <row r="517" spans="1:26" x14ac:dyDescent="0.35">
      <c r="A517" t="s">
        <v>731</v>
      </c>
      <c r="B517" s="7" t="s">
        <v>44</v>
      </c>
      <c r="C517" t="s">
        <v>35</v>
      </c>
      <c r="D517">
        <v>1</v>
      </c>
      <c r="E517">
        <v>1</v>
      </c>
      <c r="F517">
        <v>8</v>
      </c>
      <c r="G517" s="33">
        <v>8</v>
      </c>
      <c r="H517" s="8">
        <f t="shared" si="228"/>
        <v>0.95424250943932487</v>
      </c>
      <c r="I517" s="9">
        <f t="shared" si="229"/>
        <v>0.125</v>
      </c>
      <c r="J517" s="16"/>
      <c r="K517" s="16"/>
      <c r="N517" s="9">
        <f t="shared" si="230"/>
        <v>12.5</v>
      </c>
      <c r="O517" s="9">
        <f t="shared" si="231"/>
        <v>100</v>
      </c>
      <c r="P517" s="10">
        <f t="shared" si="232"/>
        <v>1.2690355329949239E-4</v>
      </c>
      <c r="Q517" s="10">
        <f t="shared" si="233"/>
        <v>1.0152284263959391E-3</v>
      </c>
      <c r="R517" s="9">
        <v>7880</v>
      </c>
      <c r="S517" s="8">
        <f t="shared" si="235"/>
        <v>3.8965262174895554</v>
      </c>
      <c r="T517" s="11">
        <v>1707</v>
      </c>
      <c r="U517" s="11">
        <v>900</v>
      </c>
      <c r="V517" s="9">
        <v>-0.5</v>
      </c>
      <c r="W517" s="9">
        <f>ABS(V517)</f>
        <v>0.5</v>
      </c>
      <c r="X517">
        <v>2013</v>
      </c>
      <c r="Y517" s="14" t="s">
        <v>732</v>
      </c>
    </row>
    <row r="518" spans="1:26" x14ac:dyDescent="0.35">
      <c r="A518" t="s">
        <v>733</v>
      </c>
      <c r="B518" s="7" t="s">
        <v>727</v>
      </c>
      <c r="C518" t="s">
        <v>25</v>
      </c>
      <c r="D518">
        <v>8</v>
      </c>
      <c r="E518">
        <v>214</v>
      </c>
      <c r="F518">
        <f>(G518-E518)-1</f>
        <v>289</v>
      </c>
      <c r="G518" s="32">
        <v>504</v>
      </c>
      <c r="H518" s="8">
        <f t="shared" si="228"/>
        <v>2.7032913781186614</v>
      </c>
      <c r="I518" s="9">
        <f t="shared" si="229"/>
        <v>0.74048442906574397</v>
      </c>
      <c r="N518" s="9">
        <f t="shared" si="230"/>
        <v>1.5873015873015872</v>
      </c>
      <c r="O518" s="9">
        <f t="shared" si="231"/>
        <v>3.7383177570093453</v>
      </c>
      <c r="P518" s="10">
        <f t="shared" si="232"/>
        <v>2.4333897575583369E-6</v>
      </c>
      <c r="Q518" s="10">
        <f t="shared" si="233"/>
        <v>1.5330355472617521E-4</v>
      </c>
      <c r="R518" s="9">
        <v>3287595</v>
      </c>
      <c r="S518" s="8">
        <f t="shared" si="235"/>
        <v>6.516878311271098</v>
      </c>
      <c r="V518" s="9">
        <v>28.57</v>
      </c>
      <c r="W518" s="9">
        <f t="shared" si="234"/>
        <v>28.57</v>
      </c>
      <c r="X518">
        <v>2024</v>
      </c>
      <c r="Y518" s="17" t="s">
        <v>734</v>
      </c>
    </row>
    <row r="519" spans="1:26" x14ac:dyDescent="0.35">
      <c r="A519" t="s">
        <v>735</v>
      </c>
      <c r="B519" s="7" t="s">
        <v>74</v>
      </c>
      <c r="C519" t="s">
        <v>35</v>
      </c>
      <c r="D519">
        <v>10</v>
      </c>
      <c r="E519">
        <v>436</v>
      </c>
      <c r="F519">
        <f t="shared" ref="F519:F525" si="236">G519-E519</f>
        <v>301</v>
      </c>
      <c r="G519" s="32">
        <v>737</v>
      </c>
      <c r="H519" s="8">
        <f t="shared" si="228"/>
        <v>2.8680563618230415</v>
      </c>
      <c r="I519" s="9">
        <f t="shared" si="229"/>
        <v>1.4485049833887043</v>
      </c>
      <c r="N519" s="9">
        <f t="shared" si="230"/>
        <v>1.3568521031207599</v>
      </c>
      <c r="O519" s="9">
        <f t="shared" si="231"/>
        <v>2.2935779816513762</v>
      </c>
      <c r="P519" s="10">
        <f t="shared" si="232"/>
        <v>5.2505317476027385E-6</v>
      </c>
      <c r="Q519" s="10">
        <f t="shared" si="233"/>
        <v>3.8696418979832181E-4</v>
      </c>
      <c r="R519" s="9">
        <v>1904569</v>
      </c>
      <c r="S519" s="8">
        <f t="shared" si="235"/>
        <v>6.2797967111930397</v>
      </c>
      <c r="T519" s="11">
        <v>4884</v>
      </c>
      <c r="V519" s="9">
        <v>-6.1666670000000003</v>
      </c>
      <c r="W519" s="9">
        <f t="shared" si="234"/>
        <v>6.1666670000000003</v>
      </c>
      <c r="X519">
        <v>2022</v>
      </c>
      <c r="Y519" s="12" t="s">
        <v>300</v>
      </c>
    </row>
    <row r="520" spans="1:26" x14ac:dyDescent="0.35">
      <c r="A520" t="s">
        <v>736</v>
      </c>
      <c r="B520" s="7" t="s">
        <v>106</v>
      </c>
      <c r="C520" s="7" t="s">
        <v>35</v>
      </c>
      <c r="D520" s="7">
        <v>3</v>
      </c>
      <c r="E520" s="7">
        <v>12</v>
      </c>
      <c r="F520">
        <f t="shared" si="236"/>
        <v>34</v>
      </c>
      <c r="G520" s="32">
        <v>46</v>
      </c>
      <c r="H520" s="8">
        <f t="shared" si="228"/>
        <v>1.6720978579357175</v>
      </c>
      <c r="I520" s="9">
        <f t="shared" si="229"/>
        <v>0.35294117647058826</v>
      </c>
      <c r="J520" s="7"/>
      <c r="K520" s="7"/>
      <c r="N520" s="22">
        <f t="shared" si="230"/>
        <v>6.5217391304347823</v>
      </c>
      <c r="O520" s="22">
        <f t="shared" si="231"/>
        <v>25</v>
      </c>
      <c r="P520" s="10">
        <f t="shared" si="232"/>
        <v>2.3055640946818322E-4</v>
      </c>
      <c r="Q520" s="10">
        <f t="shared" si="233"/>
        <v>3.5351982785121428E-3</v>
      </c>
      <c r="R520" s="22">
        <v>13012</v>
      </c>
      <c r="S520" s="8">
        <f t="shared" si="235"/>
        <v>4.1143440546098162</v>
      </c>
      <c r="T520" s="23"/>
      <c r="U520" s="23"/>
      <c r="V520" s="22">
        <v>15.3</v>
      </c>
      <c r="W520" s="9">
        <f t="shared" si="234"/>
        <v>15.3</v>
      </c>
      <c r="X520" s="7">
        <v>2012</v>
      </c>
      <c r="Y520" s="27" t="s">
        <v>737</v>
      </c>
      <c r="Z520" s="7"/>
    </row>
    <row r="521" spans="1:26" x14ac:dyDescent="0.35">
      <c r="A521" t="s">
        <v>738</v>
      </c>
      <c r="B521" s="7" t="s">
        <v>167</v>
      </c>
      <c r="C521" t="s">
        <v>35</v>
      </c>
      <c r="D521">
        <v>2</v>
      </c>
      <c r="E521">
        <v>13</v>
      </c>
      <c r="F521" s="7">
        <f t="shared" si="236"/>
        <v>22</v>
      </c>
      <c r="G521" s="32">
        <v>35</v>
      </c>
      <c r="H521" s="8">
        <f t="shared" si="228"/>
        <v>1.5563025007672873</v>
      </c>
      <c r="I521" s="9">
        <f t="shared" si="229"/>
        <v>0.59090909090909094</v>
      </c>
      <c r="N521" s="9">
        <f t="shared" si="230"/>
        <v>5.7142857142857144</v>
      </c>
      <c r="O521" s="9">
        <f t="shared" si="231"/>
        <v>15.384615384615385</v>
      </c>
      <c r="P521" s="10">
        <f t="shared" si="232"/>
        <v>2.8490028490028491E-3</v>
      </c>
      <c r="Q521" s="10">
        <f t="shared" si="233"/>
        <v>4.9857549857549859E-2</v>
      </c>
      <c r="R521" s="9">
        <v>702</v>
      </c>
      <c r="S521" s="8">
        <f t="shared" si="235"/>
        <v>2.8463371121298051</v>
      </c>
      <c r="T521" s="11">
        <v>791</v>
      </c>
      <c r="V521" s="9">
        <v>6.9166670000000003</v>
      </c>
      <c r="W521" s="9">
        <f t="shared" si="234"/>
        <v>6.9166670000000003</v>
      </c>
      <c r="X521">
        <v>2022</v>
      </c>
      <c r="Y521" s="12" t="s">
        <v>36</v>
      </c>
    </row>
    <row r="522" spans="1:26" x14ac:dyDescent="0.35">
      <c r="A522" t="s">
        <v>739</v>
      </c>
      <c r="B522" s="7" t="s">
        <v>39</v>
      </c>
      <c r="C522" t="s">
        <v>35</v>
      </c>
      <c r="D522">
        <v>2</v>
      </c>
      <c r="E522">
        <v>193</v>
      </c>
      <c r="F522">
        <f t="shared" si="236"/>
        <v>113</v>
      </c>
      <c r="G522" s="32">
        <v>306</v>
      </c>
      <c r="H522" s="8">
        <f t="shared" si="228"/>
        <v>2.4871383754771865</v>
      </c>
      <c r="I522" s="9">
        <f t="shared" si="229"/>
        <v>1.7079646017699115</v>
      </c>
      <c r="N522" s="9">
        <f t="shared" si="230"/>
        <v>0.65359477124183007</v>
      </c>
      <c r="O522" s="9">
        <f t="shared" si="231"/>
        <v>1.0362694300518136</v>
      </c>
      <c r="P522" s="10">
        <f t="shared" si="232"/>
        <v>6.6666666666666666E-6</v>
      </c>
      <c r="Q522" s="10">
        <f t="shared" si="233"/>
        <v>1.0200000000000001E-3</v>
      </c>
      <c r="R522" s="9">
        <v>300000</v>
      </c>
      <c r="S522" s="8">
        <f t="shared" si="235"/>
        <v>5.4771212547196626</v>
      </c>
      <c r="T522" s="11">
        <v>2954</v>
      </c>
      <c r="V522" s="9">
        <v>14.595800000000001</v>
      </c>
      <c r="W522" s="9">
        <f t="shared" si="234"/>
        <v>14.595800000000001</v>
      </c>
      <c r="X522">
        <v>2022</v>
      </c>
      <c r="Y522" s="12" t="s">
        <v>36</v>
      </c>
    </row>
    <row r="523" spans="1:26" x14ac:dyDescent="0.35">
      <c r="A523" t="s">
        <v>740</v>
      </c>
      <c r="B523" s="7" t="s">
        <v>681</v>
      </c>
      <c r="C523" t="s">
        <v>25</v>
      </c>
      <c r="D523">
        <v>5</v>
      </c>
      <c r="E523">
        <v>50</v>
      </c>
      <c r="F523">
        <f t="shared" si="236"/>
        <v>105</v>
      </c>
      <c r="G523" s="32">
        <v>155</v>
      </c>
      <c r="H523" s="8">
        <f t="shared" si="228"/>
        <v>2.1931245983544616</v>
      </c>
      <c r="I523" s="9">
        <f t="shared" si="229"/>
        <v>0.47619047619047616</v>
      </c>
      <c r="N523" s="9">
        <f t="shared" si="230"/>
        <v>3.225806451612903</v>
      </c>
      <c r="O523" s="9">
        <f t="shared" si="231"/>
        <v>10</v>
      </c>
      <c r="P523" s="10">
        <f t="shared" si="232"/>
        <v>2.9242765602974716E-7</v>
      </c>
      <c r="Q523" s="10">
        <f t="shared" si="233"/>
        <v>9.065257336922161E-6</v>
      </c>
      <c r="R523" s="9">
        <v>17098246</v>
      </c>
      <c r="S523" s="8">
        <f t="shared" si="235"/>
        <v>7.2329515611762716</v>
      </c>
      <c r="V523" s="9">
        <v>55.755833000000003</v>
      </c>
      <c r="W523" s="9">
        <f t="shared" si="234"/>
        <v>55.755833000000003</v>
      </c>
      <c r="X523">
        <v>2022</v>
      </c>
      <c r="Y523" s="12" t="s">
        <v>300</v>
      </c>
    </row>
    <row r="524" spans="1:26" x14ac:dyDescent="0.35">
      <c r="A524" t="s">
        <v>741</v>
      </c>
      <c r="B524" s="7" t="s">
        <v>24</v>
      </c>
      <c r="C524" t="s">
        <v>35</v>
      </c>
      <c r="D524">
        <v>2</v>
      </c>
      <c r="E524">
        <v>36</v>
      </c>
      <c r="F524">
        <f t="shared" si="236"/>
        <v>95</v>
      </c>
      <c r="G524" s="32">
        <v>131</v>
      </c>
      <c r="H524" s="8">
        <f t="shared" si="228"/>
        <v>2.12057393120585</v>
      </c>
      <c r="I524" s="9">
        <f t="shared" si="229"/>
        <v>0.37894736842105264</v>
      </c>
      <c r="N524" s="9">
        <f t="shared" si="230"/>
        <v>1.5267175572519083</v>
      </c>
      <c r="O524" s="9">
        <f t="shared" si="231"/>
        <v>5.5555555555555554</v>
      </c>
      <c r="P524" s="10">
        <f t="shared" si="232"/>
        <v>3.8978756577665171E-4</v>
      </c>
      <c r="Q524" s="10">
        <f t="shared" si="233"/>
        <v>2.5531085558370688E-2</v>
      </c>
      <c r="R524" s="9">
        <v>5131</v>
      </c>
      <c r="S524" s="8">
        <f t="shared" si="235"/>
        <v>3.7102020146553847</v>
      </c>
      <c r="T524" s="11">
        <v>940</v>
      </c>
      <c r="V524" s="9">
        <v>10.666667</v>
      </c>
      <c r="W524" s="9">
        <f t="shared" si="234"/>
        <v>10.666667</v>
      </c>
      <c r="X524">
        <v>2022</v>
      </c>
      <c r="Y524" s="12" t="s">
        <v>36</v>
      </c>
    </row>
    <row r="525" spans="1:26" x14ac:dyDescent="0.35">
      <c r="A525" t="s">
        <v>742</v>
      </c>
      <c r="B525" s="7" t="s">
        <v>31</v>
      </c>
      <c r="C525" t="s">
        <v>25</v>
      </c>
      <c r="D525">
        <v>14</v>
      </c>
      <c r="E525">
        <v>154</v>
      </c>
      <c r="F525">
        <f t="shared" si="236"/>
        <v>336</v>
      </c>
      <c r="G525" s="32">
        <v>490</v>
      </c>
      <c r="H525" s="8">
        <f t="shared" si="228"/>
        <v>2.6910814921229687</v>
      </c>
      <c r="I525" s="9">
        <f t="shared" si="229"/>
        <v>0.45833333333333331</v>
      </c>
      <c r="N525" s="9">
        <f t="shared" si="230"/>
        <v>2.8571428571428572</v>
      </c>
      <c r="O525" s="9">
        <f t="shared" si="231"/>
        <v>9.0909090909090917</v>
      </c>
      <c r="P525" s="10">
        <f t="shared" si="232"/>
        <v>1.4237017873559011E-6</v>
      </c>
      <c r="Q525" s="10">
        <f t="shared" si="233"/>
        <v>4.9829562557456537E-5</v>
      </c>
      <c r="R525" s="9">
        <v>9833520</v>
      </c>
      <c r="S525" s="8">
        <f t="shared" si="235"/>
        <v>6.9927090054144836</v>
      </c>
      <c r="V525" s="9">
        <v>38.880000000000003</v>
      </c>
      <c r="W525" s="9">
        <f t="shared" si="234"/>
        <v>38.880000000000003</v>
      </c>
      <c r="X525">
        <v>2025</v>
      </c>
      <c r="Y525" s="15" t="s">
        <v>32</v>
      </c>
    </row>
    <row r="526" spans="1:26" x14ac:dyDescent="0.35">
      <c r="G526" s="32"/>
    </row>
    <row r="527" spans="1:26" x14ac:dyDescent="0.35">
      <c r="G527" s="32"/>
    </row>
    <row r="528" spans="1:26" x14ac:dyDescent="0.35">
      <c r="C528" s="7"/>
      <c r="D528" s="7"/>
      <c r="E528" s="7"/>
      <c r="F528" s="7"/>
      <c r="G528" s="32"/>
      <c r="H528" s="28"/>
      <c r="I528" s="7"/>
      <c r="J528" s="7"/>
      <c r="K528" s="7"/>
      <c r="N528" s="22"/>
      <c r="O528" s="22"/>
      <c r="P528" s="29"/>
      <c r="Q528" s="29"/>
      <c r="R528" s="22"/>
      <c r="T528" s="23"/>
      <c r="U528" s="23"/>
      <c r="V528" s="22"/>
      <c r="W528" s="22"/>
      <c r="X528" s="7"/>
      <c r="Y528" s="27"/>
      <c r="Z528" s="7"/>
    </row>
    <row r="529" spans="1:25" x14ac:dyDescent="0.35">
      <c r="A529" s="25" t="s">
        <v>743</v>
      </c>
      <c r="B529" s="25"/>
      <c r="G529" s="32"/>
    </row>
    <row r="530" spans="1:25" x14ac:dyDescent="0.35">
      <c r="A530" s="30" t="s">
        <v>744</v>
      </c>
      <c r="B530" s="7" t="s">
        <v>39</v>
      </c>
      <c r="C530" t="s">
        <v>35</v>
      </c>
      <c r="D530">
        <v>1</v>
      </c>
      <c r="E530">
        <v>21</v>
      </c>
      <c r="F530">
        <f t="shared" ref="F530:F540" si="237">G530-E530</f>
        <v>35</v>
      </c>
      <c r="G530" s="33">
        <v>56</v>
      </c>
      <c r="H530" s="8">
        <f t="shared" ref="H530:H540" si="238">LOG((G530+1))</f>
        <v>1.7558748556724915</v>
      </c>
      <c r="I530" s="9">
        <f t="shared" ref="I530:I540" si="239">E530/F530</f>
        <v>0.6</v>
      </c>
      <c r="J530" s="16"/>
      <c r="K530">
        <f>G530</f>
        <v>56</v>
      </c>
      <c r="N530" s="9">
        <f t="shared" ref="N530:N540" si="240">(D530/G530)*100</f>
        <v>1.7857142857142856</v>
      </c>
      <c r="O530" s="9">
        <f t="shared" ref="O530:O540" si="241">(D530/E530)*100</f>
        <v>4.7619047619047619</v>
      </c>
      <c r="P530" s="10">
        <f t="shared" ref="P530:P540" si="242">(D530/R530)</f>
        <v>0.19011406844106465</v>
      </c>
      <c r="Q530" s="10">
        <f t="shared" ref="Q530:Q540" si="243">(G530/R530)</f>
        <v>10.64638783269962</v>
      </c>
      <c r="R530" s="9">
        <v>5.26</v>
      </c>
      <c r="S530" s="8">
        <f t="shared" si="235"/>
        <v>0.72098574415373906</v>
      </c>
      <c r="T530" s="11">
        <v>4</v>
      </c>
      <c r="U530" s="11">
        <v>3.34</v>
      </c>
      <c r="V530" s="9">
        <v>-2.9865200000000001</v>
      </c>
      <c r="W530" s="9">
        <f>ABS(V530)</f>
        <v>2.9865200000000001</v>
      </c>
      <c r="X530">
        <v>2019</v>
      </c>
      <c r="Y530" s="14" t="s">
        <v>411</v>
      </c>
    </row>
    <row r="531" spans="1:25" x14ac:dyDescent="0.35">
      <c r="A531" s="30" t="s">
        <v>745</v>
      </c>
      <c r="B531" s="7" t="s">
        <v>39</v>
      </c>
      <c r="C531" t="s">
        <v>35</v>
      </c>
      <c r="D531">
        <v>0</v>
      </c>
      <c r="E531">
        <v>3</v>
      </c>
      <c r="F531">
        <f t="shared" si="237"/>
        <v>15</v>
      </c>
      <c r="G531" s="33">
        <v>18</v>
      </c>
      <c r="H531" s="8">
        <f t="shared" si="238"/>
        <v>1.2787536009528289</v>
      </c>
      <c r="I531" s="9">
        <f t="shared" si="239"/>
        <v>0.2</v>
      </c>
      <c r="J531" s="16"/>
      <c r="K531">
        <f>G531</f>
        <v>18</v>
      </c>
      <c r="N531" s="9">
        <f t="shared" si="240"/>
        <v>0</v>
      </c>
      <c r="O531" s="9">
        <f t="shared" si="241"/>
        <v>0</v>
      </c>
      <c r="P531" s="10">
        <f t="shared" si="242"/>
        <v>0</v>
      </c>
      <c r="Q531" s="10">
        <f t="shared" si="243"/>
        <v>138.46153846153845</v>
      </c>
      <c r="R531" s="9">
        <v>0.13</v>
      </c>
      <c r="S531" s="8">
        <f t="shared" si="235"/>
        <v>-0.88605664769316317</v>
      </c>
      <c r="T531" s="11">
        <v>19</v>
      </c>
      <c r="U531" s="11">
        <v>2.27</v>
      </c>
      <c r="V531" s="9">
        <v>-2.5699839999999998</v>
      </c>
      <c r="W531" s="9">
        <f>ABS(V531)</f>
        <v>2.5699839999999998</v>
      </c>
      <c r="X531">
        <v>2019</v>
      </c>
      <c r="Y531" s="14" t="s">
        <v>411</v>
      </c>
    </row>
    <row r="532" spans="1:25" x14ac:dyDescent="0.35">
      <c r="A532" s="30" t="s">
        <v>746</v>
      </c>
      <c r="B532" s="7" t="s">
        <v>39</v>
      </c>
      <c r="C532" t="s">
        <v>35</v>
      </c>
      <c r="D532">
        <v>1</v>
      </c>
      <c r="E532">
        <v>13</v>
      </c>
      <c r="F532">
        <f t="shared" si="237"/>
        <v>30</v>
      </c>
      <c r="G532" s="33">
        <v>43</v>
      </c>
      <c r="H532" s="8">
        <f t="shared" si="238"/>
        <v>1.6434526764861874</v>
      </c>
      <c r="I532" s="9">
        <f t="shared" si="239"/>
        <v>0.43333333333333335</v>
      </c>
      <c r="J532" s="16"/>
      <c r="K532">
        <f>G532</f>
        <v>43</v>
      </c>
      <c r="N532" s="9">
        <f t="shared" si="240"/>
        <v>2.3255813953488373</v>
      </c>
      <c r="O532" s="9">
        <f t="shared" si="241"/>
        <v>7.6923076923076925</v>
      </c>
      <c r="P532" s="10">
        <f t="shared" si="242"/>
        <v>0.24813895781637715</v>
      </c>
      <c r="Q532" s="10">
        <f t="shared" si="243"/>
        <v>10.669975186104217</v>
      </c>
      <c r="R532" s="9">
        <v>4.03</v>
      </c>
      <c r="S532" s="8">
        <f t="shared" si="235"/>
        <v>0.60530504614110947</v>
      </c>
      <c r="T532" s="11">
        <v>17</v>
      </c>
      <c r="U532" s="11">
        <v>4</v>
      </c>
      <c r="V532" s="9">
        <v>-3.10995</v>
      </c>
      <c r="W532" s="9">
        <f>ABS(V532)</f>
        <v>3.10995</v>
      </c>
      <c r="X532">
        <v>2019</v>
      </c>
      <c r="Y532" s="14" t="s">
        <v>411</v>
      </c>
    </row>
    <row r="533" spans="1:25" x14ac:dyDescent="0.35">
      <c r="A533" s="30" t="s">
        <v>747</v>
      </c>
      <c r="B533" s="7" t="s">
        <v>39</v>
      </c>
      <c r="C533" t="s">
        <v>35</v>
      </c>
      <c r="D533">
        <v>0</v>
      </c>
      <c r="E533">
        <v>3</v>
      </c>
      <c r="F533">
        <f t="shared" si="237"/>
        <v>18</v>
      </c>
      <c r="G533" s="33">
        <v>21</v>
      </c>
      <c r="H533" s="8">
        <f t="shared" si="238"/>
        <v>1.3424226808222062</v>
      </c>
      <c r="I533" s="9">
        <f t="shared" si="239"/>
        <v>0.16666666666666666</v>
      </c>
      <c r="J533" s="16"/>
      <c r="K533">
        <f>G533</f>
        <v>21</v>
      </c>
      <c r="N533" s="9">
        <f t="shared" si="240"/>
        <v>0</v>
      </c>
      <c r="O533" s="9">
        <f t="shared" si="241"/>
        <v>0</v>
      </c>
      <c r="P533" s="10">
        <f t="shared" si="242"/>
        <v>0</v>
      </c>
      <c r="Q533" s="10">
        <f t="shared" si="243"/>
        <v>140</v>
      </c>
      <c r="R533" s="9">
        <v>0.15</v>
      </c>
      <c r="S533" s="8">
        <f t="shared" si="235"/>
        <v>-0.82390874094431876</v>
      </c>
      <c r="T533" s="11">
        <v>17</v>
      </c>
      <c r="U533" s="11">
        <v>1.1200000000000001</v>
      </c>
      <c r="V533" s="9">
        <v>-2.5477080000000001</v>
      </c>
      <c r="W533" s="9">
        <f>ABS(V533)</f>
        <v>2.5477080000000001</v>
      </c>
      <c r="X533">
        <v>2019</v>
      </c>
      <c r="Y533" s="14" t="s">
        <v>411</v>
      </c>
    </row>
    <row r="534" spans="1:25" x14ac:dyDescent="0.35">
      <c r="A534" s="18" t="s">
        <v>748</v>
      </c>
      <c r="B534" s="7" t="s">
        <v>39</v>
      </c>
      <c r="C534" t="s">
        <v>25</v>
      </c>
      <c r="D534">
        <v>1</v>
      </c>
      <c r="E534">
        <v>27</v>
      </c>
      <c r="F534">
        <f t="shared" si="237"/>
        <v>32</v>
      </c>
      <c r="G534" s="32">
        <v>59</v>
      </c>
      <c r="H534" s="8">
        <f t="shared" si="238"/>
        <v>1.7781512503836436</v>
      </c>
      <c r="I534" s="9">
        <f t="shared" si="239"/>
        <v>0.84375</v>
      </c>
      <c r="N534" s="9">
        <f t="shared" si="240"/>
        <v>1.6949152542372881</v>
      </c>
      <c r="O534" s="9">
        <f t="shared" si="241"/>
        <v>3.7037037037037033</v>
      </c>
      <c r="P534" s="10">
        <f t="shared" si="242"/>
        <v>0.26315789473684209</v>
      </c>
      <c r="Q534" s="10">
        <f t="shared" si="243"/>
        <v>15.526315789473685</v>
      </c>
      <c r="R534" s="9">
        <v>3.8</v>
      </c>
      <c r="S534" s="8">
        <f t="shared" si="235"/>
        <v>0.57978359661681012</v>
      </c>
      <c r="V534" s="9">
        <v>11.821667</v>
      </c>
      <c r="W534" s="9">
        <f t="shared" ref="W534:W540" si="244">ABS(V534)</f>
        <v>11.821667</v>
      </c>
      <c r="X534">
        <v>2025</v>
      </c>
      <c r="Y534" s="17" t="s">
        <v>749</v>
      </c>
    </row>
    <row r="535" spans="1:25" x14ac:dyDescent="0.35">
      <c r="A535" s="30" t="s">
        <v>750</v>
      </c>
      <c r="B535" s="7" t="s">
        <v>39</v>
      </c>
      <c r="C535" t="s">
        <v>35</v>
      </c>
      <c r="D535">
        <v>0</v>
      </c>
      <c r="E535">
        <v>1</v>
      </c>
      <c r="F535">
        <f t="shared" si="237"/>
        <v>12</v>
      </c>
      <c r="G535" s="33">
        <v>13</v>
      </c>
      <c r="H535" s="8">
        <f t="shared" si="238"/>
        <v>1.146128035678238</v>
      </c>
      <c r="I535" s="9">
        <f t="shared" si="239"/>
        <v>8.3333333333333329E-2</v>
      </c>
      <c r="J535" s="16"/>
      <c r="K535">
        <f>G535</f>
        <v>13</v>
      </c>
      <c r="N535" s="9">
        <f t="shared" si="240"/>
        <v>0</v>
      </c>
      <c r="O535" s="9">
        <f t="shared" si="241"/>
        <v>0</v>
      </c>
      <c r="P535" s="10">
        <f t="shared" si="242"/>
        <v>0</v>
      </c>
      <c r="Q535" s="10">
        <f t="shared" si="243"/>
        <v>433.33333333333337</v>
      </c>
      <c r="R535" s="9">
        <v>0.03</v>
      </c>
      <c r="S535" s="8">
        <f t="shared" si="235"/>
        <v>-1.5228787452803376</v>
      </c>
      <c r="T535" s="11">
        <v>11</v>
      </c>
      <c r="U535" s="11">
        <v>4.84</v>
      </c>
      <c r="V535" s="9">
        <v>-2.5369999999999999</v>
      </c>
      <c r="W535" s="9">
        <f>ABS(V535)</f>
        <v>2.5369999999999999</v>
      </c>
      <c r="X535">
        <v>2019</v>
      </c>
      <c r="Y535" s="14" t="s">
        <v>411</v>
      </c>
    </row>
    <row r="536" spans="1:25" x14ac:dyDescent="0.35">
      <c r="A536" s="18" t="s">
        <v>751</v>
      </c>
      <c r="B536" s="7" t="s">
        <v>24</v>
      </c>
      <c r="C536" s="18" t="s">
        <v>35</v>
      </c>
      <c r="D536">
        <v>2</v>
      </c>
      <c r="E536">
        <v>22</v>
      </c>
      <c r="F536">
        <f t="shared" si="237"/>
        <v>55</v>
      </c>
      <c r="G536" s="33">
        <v>77</v>
      </c>
      <c r="H536" s="8">
        <f t="shared" si="238"/>
        <v>1.8920946026904804</v>
      </c>
      <c r="I536" s="9">
        <f t="shared" si="239"/>
        <v>0.4</v>
      </c>
      <c r="J536" s="16"/>
      <c r="K536" s="16"/>
      <c r="N536" s="9">
        <f t="shared" si="240"/>
        <v>2.5974025974025974</v>
      </c>
      <c r="O536" s="9">
        <f t="shared" si="241"/>
        <v>9.0909090909090917</v>
      </c>
      <c r="P536" s="10">
        <f t="shared" si="242"/>
        <v>4.7619047619047616E-2</v>
      </c>
      <c r="Q536" s="10">
        <f t="shared" si="243"/>
        <v>1.8333333333333333</v>
      </c>
      <c r="R536" s="9">
        <v>42</v>
      </c>
      <c r="S536" s="8">
        <f t="shared" si="235"/>
        <v>1.6232492903979006</v>
      </c>
      <c r="T536" s="11">
        <v>641</v>
      </c>
      <c r="U536" s="11">
        <v>9.6999999999999993</v>
      </c>
      <c r="V536" s="9">
        <v>-23.05</v>
      </c>
      <c r="W536" s="9">
        <f t="shared" si="244"/>
        <v>23.05</v>
      </c>
      <c r="X536">
        <v>2006</v>
      </c>
      <c r="Y536" s="14" t="s">
        <v>752</v>
      </c>
    </row>
    <row r="537" spans="1:25" x14ac:dyDescent="0.35">
      <c r="A537" s="18" t="s">
        <v>753</v>
      </c>
      <c r="B537" s="7" t="s">
        <v>34</v>
      </c>
      <c r="C537" t="s">
        <v>25</v>
      </c>
      <c r="D537">
        <v>1</v>
      </c>
      <c r="E537">
        <v>2</v>
      </c>
      <c r="F537">
        <f t="shared" si="237"/>
        <v>2</v>
      </c>
      <c r="G537" s="32">
        <v>4</v>
      </c>
      <c r="H537" s="8">
        <f t="shared" si="238"/>
        <v>0.69897000433601886</v>
      </c>
      <c r="I537" s="9">
        <f t="shared" si="239"/>
        <v>1</v>
      </c>
      <c r="N537" s="9">
        <f t="shared" si="240"/>
        <v>25</v>
      </c>
      <c r="O537" s="9">
        <f t="shared" si="241"/>
        <v>50</v>
      </c>
      <c r="P537" s="10">
        <f t="shared" si="242"/>
        <v>0.48076923076923073</v>
      </c>
      <c r="Q537" s="10">
        <f t="shared" si="243"/>
        <v>1.9230769230769229</v>
      </c>
      <c r="R537" s="9">
        <v>2.08</v>
      </c>
      <c r="S537" s="8">
        <f t="shared" si="235"/>
        <v>0.31806333496276157</v>
      </c>
      <c r="V537" s="9">
        <v>43.731110999999999</v>
      </c>
      <c r="W537" s="9">
        <f t="shared" si="244"/>
        <v>43.731110999999999</v>
      </c>
      <c r="X537">
        <v>2022</v>
      </c>
      <c r="Y537" s="12" t="s">
        <v>36</v>
      </c>
    </row>
    <row r="538" spans="1:25" x14ac:dyDescent="0.35">
      <c r="A538" s="30" t="s">
        <v>754</v>
      </c>
      <c r="B538" s="7" t="s">
        <v>39</v>
      </c>
      <c r="C538" t="s">
        <v>35</v>
      </c>
      <c r="D538">
        <v>1</v>
      </c>
      <c r="E538">
        <v>12</v>
      </c>
      <c r="F538">
        <f t="shared" si="237"/>
        <v>17</v>
      </c>
      <c r="G538" s="33">
        <v>29</v>
      </c>
      <c r="H538" s="8">
        <f t="shared" si="238"/>
        <v>1.4771212547196624</v>
      </c>
      <c r="I538" s="9">
        <f t="shared" si="239"/>
        <v>0.70588235294117652</v>
      </c>
      <c r="J538" s="16"/>
      <c r="K538">
        <f>G538</f>
        <v>29</v>
      </c>
      <c r="N538" s="9">
        <f t="shared" si="240"/>
        <v>3.4482758620689653</v>
      </c>
      <c r="O538" s="9">
        <f t="shared" si="241"/>
        <v>8.3333333333333321</v>
      </c>
      <c r="P538" s="10">
        <f t="shared" si="242"/>
        <v>0.43103448275862072</v>
      </c>
      <c r="Q538" s="10">
        <f t="shared" si="243"/>
        <v>12.5</v>
      </c>
      <c r="R538" s="9">
        <v>2.3199999999999998</v>
      </c>
      <c r="S538" s="8">
        <f t="shared" si="235"/>
        <v>0.36548798489089962</v>
      </c>
      <c r="T538" s="11">
        <v>4</v>
      </c>
      <c r="U538" s="11">
        <v>0.5</v>
      </c>
      <c r="V538" s="9">
        <v>-2.94</v>
      </c>
      <c r="W538" s="9">
        <f>ABS(V538)</f>
        <v>2.94</v>
      </c>
      <c r="X538">
        <v>2019</v>
      </c>
      <c r="Y538" s="14" t="s">
        <v>411</v>
      </c>
    </row>
    <row r="539" spans="1:25" x14ac:dyDescent="0.35">
      <c r="A539" s="18" t="s">
        <v>755</v>
      </c>
      <c r="B539" s="7" t="s">
        <v>727</v>
      </c>
      <c r="C539" t="s">
        <v>25</v>
      </c>
      <c r="D539">
        <v>2</v>
      </c>
      <c r="E539">
        <v>17</v>
      </c>
      <c r="F539">
        <f t="shared" si="237"/>
        <v>30</v>
      </c>
      <c r="G539" s="32">
        <v>47</v>
      </c>
      <c r="H539" s="8">
        <f t="shared" si="238"/>
        <v>1.6812412373755872</v>
      </c>
      <c r="I539" s="9">
        <f t="shared" si="239"/>
        <v>0.56666666666666665</v>
      </c>
      <c r="N539" s="9">
        <f t="shared" si="240"/>
        <v>4.2553191489361701</v>
      </c>
      <c r="O539" s="9">
        <f t="shared" si="241"/>
        <v>11.76470588235294</v>
      </c>
      <c r="P539" s="10">
        <f t="shared" si="242"/>
        <v>1.1862114777822591E-5</v>
      </c>
      <c r="Q539" s="10">
        <f t="shared" si="243"/>
        <v>2.7875969727883087E-4</v>
      </c>
      <c r="R539" s="9">
        <v>168604</v>
      </c>
      <c r="S539" s="8">
        <f t="shared" si="235"/>
        <v>5.2268678737129282</v>
      </c>
      <c r="V539" s="9">
        <v>51.783332999999999</v>
      </c>
      <c r="W539" s="9">
        <f t="shared" si="244"/>
        <v>51.783332999999999</v>
      </c>
      <c r="X539">
        <v>2010</v>
      </c>
      <c r="Y539" s="17" t="s">
        <v>756</v>
      </c>
    </row>
    <row r="540" spans="1:25" x14ac:dyDescent="0.35">
      <c r="A540" s="18" t="s">
        <v>757</v>
      </c>
      <c r="B540" s="7" t="s">
        <v>622</v>
      </c>
      <c r="C540" t="s">
        <v>25</v>
      </c>
      <c r="D540">
        <v>0</v>
      </c>
      <c r="E540">
        <v>15</v>
      </c>
      <c r="F540">
        <f t="shared" si="237"/>
        <v>24</v>
      </c>
      <c r="G540" s="32">
        <v>39</v>
      </c>
      <c r="H540" s="8">
        <f t="shared" si="238"/>
        <v>1.6020599913279623</v>
      </c>
      <c r="I540" s="9">
        <f t="shared" si="239"/>
        <v>0.625</v>
      </c>
      <c r="N540" s="9">
        <f t="shared" si="240"/>
        <v>0</v>
      </c>
      <c r="O540" s="9">
        <f t="shared" si="241"/>
        <v>0</v>
      </c>
      <c r="P540" s="10">
        <f t="shared" si="242"/>
        <v>0</v>
      </c>
      <c r="Q540" s="10">
        <f t="shared" si="243"/>
        <v>4.8224993901949519E-6</v>
      </c>
      <c r="R540" s="9">
        <v>8087092.7800000003</v>
      </c>
      <c r="S540" s="8">
        <f t="shared" si="235"/>
        <v>6.907792425627111</v>
      </c>
      <c r="V540" s="9">
        <v>56</v>
      </c>
      <c r="W540" s="9">
        <f t="shared" si="244"/>
        <v>56</v>
      </c>
      <c r="X540">
        <v>2019</v>
      </c>
      <c r="Y540" s="17" t="s">
        <v>227</v>
      </c>
    </row>
    <row r="541" spans="1:25" x14ac:dyDescent="0.35">
      <c r="B541" s="31"/>
      <c r="G541" s="32"/>
    </row>
    <row r="542" spans="1:25" x14ac:dyDescent="0.35">
      <c r="G542" s="32"/>
    </row>
    <row r="543" spans="1:25" x14ac:dyDescent="0.35">
      <c r="G543" s="32"/>
    </row>
    <row r="544" spans="1:25" x14ac:dyDescent="0.35">
      <c r="A544" s="25" t="s">
        <v>758</v>
      </c>
      <c r="B544" s="25"/>
      <c r="C544" s="26"/>
      <c r="G544" s="32"/>
    </row>
    <row r="545" spans="1:25" x14ac:dyDescent="0.35">
      <c r="A545" s="18" t="s">
        <v>197</v>
      </c>
      <c r="B545" s="7" t="s">
        <v>39</v>
      </c>
      <c r="C545" t="s">
        <v>35</v>
      </c>
      <c r="D545">
        <v>0</v>
      </c>
      <c r="E545">
        <v>1</v>
      </c>
      <c r="F545">
        <f>G545-E545</f>
        <v>4</v>
      </c>
      <c r="G545" s="32">
        <v>5</v>
      </c>
      <c r="H545" s="8">
        <f t="shared" ref="H545:H554" si="245">LOG((G545+1))</f>
        <v>0.77815125038364363</v>
      </c>
      <c r="I545" s="9">
        <f t="shared" ref="I545:I554" si="246">E545/F545</f>
        <v>0.25</v>
      </c>
      <c r="N545" s="9">
        <f t="shared" ref="N545:N554" si="247">(D545/G545)*100</f>
        <v>0</v>
      </c>
      <c r="O545" s="9">
        <f t="shared" ref="O545:O554" si="248">(D545/E545)*100</f>
        <v>0</v>
      </c>
      <c r="P545" s="10">
        <f t="shared" ref="P545:P554" si="249">(D545/R545)</f>
        <v>0</v>
      </c>
      <c r="Q545" s="10">
        <f t="shared" ref="Q545:Q554" si="250">(G545/R545)</f>
        <v>5.885815185403178E-2</v>
      </c>
      <c r="R545" s="9">
        <v>84.95</v>
      </c>
      <c r="S545" s="8">
        <f t="shared" si="235"/>
        <v>1.9291633832050645</v>
      </c>
      <c r="T545" s="11">
        <v>186</v>
      </c>
      <c r="V545" s="9">
        <v>10.85</v>
      </c>
      <c r="W545" s="9">
        <f t="shared" ref="W545:W554" si="251">ABS(V545)</f>
        <v>10.85</v>
      </c>
      <c r="X545">
        <v>1997</v>
      </c>
      <c r="Y545" s="14" t="s">
        <v>40</v>
      </c>
    </row>
    <row r="546" spans="1:25" x14ac:dyDescent="0.35">
      <c r="A546" s="18" t="s">
        <v>759</v>
      </c>
      <c r="B546" s="7" t="s">
        <v>39</v>
      </c>
      <c r="C546" t="s">
        <v>35</v>
      </c>
      <c r="D546">
        <v>0</v>
      </c>
      <c r="E546">
        <v>0</v>
      </c>
      <c r="F546">
        <f>G546-E546</f>
        <v>2</v>
      </c>
      <c r="G546" s="32">
        <v>2</v>
      </c>
      <c r="H546" s="8">
        <f t="shared" si="245"/>
        <v>0.47712125471966244</v>
      </c>
      <c r="I546" s="9">
        <f t="shared" si="246"/>
        <v>0</v>
      </c>
      <c r="N546" s="9">
        <f t="shared" si="247"/>
        <v>0</v>
      </c>
      <c r="O546" s="9" t="e">
        <f t="shared" si="248"/>
        <v>#DIV/0!</v>
      </c>
      <c r="P546" s="10">
        <f t="shared" si="249"/>
        <v>0</v>
      </c>
      <c r="Q546" s="10">
        <f t="shared" si="250"/>
        <v>2.3812358614120729E-2</v>
      </c>
      <c r="R546" s="9">
        <v>83.99</v>
      </c>
      <c r="S546" s="8">
        <f t="shared" si="235"/>
        <v>1.9242275812601177</v>
      </c>
      <c r="T546" s="11">
        <v>155</v>
      </c>
      <c r="V546" s="9">
        <v>-8.06</v>
      </c>
      <c r="W546" s="9">
        <f t="shared" si="251"/>
        <v>8.06</v>
      </c>
      <c r="X546">
        <v>2020</v>
      </c>
      <c r="Y546" s="14" t="s">
        <v>49</v>
      </c>
    </row>
    <row r="547" spans="1:25" x14ac:dyDescent="0.35">
      <c r="A547" s="18" t="s">
        <v>760</v>
      </c>
      <c r="B547" s="7" t="s">
        <v>24</v>
      </c>
      <c r="C547" t="s">
        <v>25</v>
      </c>
      <c r="D547">
        <v>1</v>
      </c>
      <c r="E547">
        <v>13</v>
      </c>
      <c r="F547">
        <v>17</v>
      </c>
      <c r="G547" s="32">
        <v>30</v>
      </c>
      <c r="H547" s="8">
        <f t="shared" si="245"/>
        <v>1.4913616938342726</v>
      </c>
      <c r="I547" s="9">
        <f t="shared" si="246"/>
        <v>0.76470588235294112</v>
      </c>
      <c r="N547" s="9">
        <f t="shared" si="247"/>
        <v>3.3333333333333335</v>
      </c>
      <c r="O547" s="9">
        <f t="shared" si="248"/>
        <v>7.6923076923076925</v>
      </c>
      <c r="P547" s="10">
        <f t="shared" si="249"/>
        <v>3.0121997735590867E-6</v>
      </c>
      <c r="Q547" s="10">
        <f t="shared" si="250"/>
        <v>9.036599320677261E-5</v>
      </c>
      <c r="R547" s="9">
        <v>331983.29300000001</v>
      </c>
      <c r="S547" s="8">
        <f t="shared" si="235"/>
        <v>5.5211162284616311</v>
      </c>
      <c r="V547" s="9">
        <v>-6.1833330000000002</v>
      </c>
      <c r="W547" s="9">
        <f t="shared" si="251"/>
        <v>6.1833330000000002</v>
      </c>
      <c r="X547">
        <v>2019</v>
      </c>
      <c r="Y547" s="14" t="s">
        <v>761</v>
      </c>
    </row>
    <row r="548" spans="1:25" x14ac:dyDescent="0.35">
      <c r="A548" s="18" t="s">
        <v>762</v>
      </c>
      <c r="B548" s="7" t="s">
        <v>39</v>
      </c>
      <c r="C548" t="s">
        <v>35</v>
      </c>
      <c r="D548">
        <v>0</v>
      </c>
      <c r="E548">
        <v>1</v>
      </c>
      <c r="F548">
        <f t="shared" ref="F548:F554" si="252">G548-E548</f>
        <v>1</v>
      </c>
      <c r="G548" s="32">
        <v>2</v>
      </c>
      <c r="H548" s="8">
        <f t="shared" si="245"/>
        <v>0.47712125471966244</v>
      </c>
      <c r="I548" s="9">
        <f t="shared" si="246"/>
        <v>1</v>
      </c>
      <c r="N548" s="9">
        <f t="shared" si="247"/>
        <v>0</v>
      </c>
      <c r="O548" s="9">
        <f t="shared" si="248"/>
        <v>0</v>
      </c>
      <c r="P548" s="10">
        <f t="shared" si="249"/>
        <v>0</v>
      </c>
      <c r="Q548" s="10">
        <f t="shared" si="250"/>
        <v>2.7472527472527475E-3</v>
      </c>
      <c r="R548" s="9">
        <v>728</v>
      </c>
      <c r="S548" s="8">
        <f t="shared" si="235"/>
        <v>2.8621313793130372</v>
      </c>
      <c r="T548" s="11">
        <v>825</v>
      </c>
      <c r="V548" s="9">
        <v>-8.25</v>
      </c>
      <c r="W548" s="9">
        <f t="shared" si="251"/>
        <v>8.25</v>
      </c>
      <c r="X548">
        <v>2020</v>
      </c>
      <c r="Y548" s="14" t="s">
        <v>49</v>
      </c>
    </row>
    <row r="549" spans="1:25" x14ac:dyDescent="0.35">
      <c r="A549" s="18" t="s">
        <v>763</v>
      </c>
      <c r="B549" s="7" t="s">
        <v>24</v>
      </c>
      <c r="C549" t="s">
        <v>25</v>
      </c>
      <c r="D549">
        <v>1</v>
      </c>
      <c r="E549">
        <v>34</v>
      </c>
      <c r="F549">
        <f t="shared" si="252"/>
        <v>63</v>
      </c>
      <c r="G549" s="32">
        <v>97</v>
      </c>
      <c r="H549" s="8">
        <f t="shared" si="245"/>
        <v>1.9912260756924949</v>
      </c>
      <c r="I549" s="9">
        <f t="shared" si="246"/>
        <v>0.53968253968253965</v>
      </c>
      <c r="N549" s="9">
        <f t="shared" si="247"/>
        <v>1.0309278350515463</v>
      </c>
      <c r="O549" s="9">
        <f t="shared" si="248"/>
        <v>2.9411764705882351</v>
      </c>
      <c r="P549" s="10">
        <f t="shared" si="249"/>
        <v>5.0175870943485304E-6</v>
      </c>
      <c r="Q549" s="10">
        <f t="shared" si="250"/>
        <v>4.8670594815180743E-4</v>
      </c>
      <c r="R549" s="9">
        <v>199298.98199999999</v>
      </c>
      <c r="S549" s="8">
        <f t="shared" si="235"/>
        <v>5.2995050803717785</v>
      </c>
      <c r="V549" s="9">
        <v>-24</v>
      </c>
      <c r="W549" s="9">
        <f t="shared" si="251"/>
        <v>24</v>
      </c>
      <c r="X549">
        <v>2023</v>
      </c>
      <c r="Y549" t="s">
        <v>764</v>
      </c>
    </row>
    <row r="550" spans="1:25" x14ac:dyDescent="0.35">
      <c r="A550" s="18" t="s">
        <v>765</v>
      </c>
      <c r="B550" s="7" t="s">
        <v>39</v>
      </c>
      <c r="C550" t="s">
        <v>35</v>
      </c>
      <c r="D550">
        <v>0</v>
      </c>
      <c r="E550">
        <v>0</v>
      </c>
      <c r="F550">
        <f t="shared" si="252"/>
        <v>1</v>
      </c>
      <c r="G550" s="32">
        <v>1</v>
      </c>
      <c r="H550" s="8">
        <f t="shared" si="245"/>
        <v>0.3010299956639812</v>
      </c>
      <c r="I550" s="9">
        <f t="shared" si="246"/>
        <v>0</v>
      </c>
      <c r="N550" s="9">
        <f t="shared" si="247"/>
        <v>0</v>
      </c>
      <c r="O550" s="9" t="e">
        <f t="shared" si="248"/>
        <v>#DIV/0!</v>
      </c>
      <c r="P550" s="10">
        <f t="shared" si="249"/>
        <v>0</v>
      </c>
      <c r="Q550" s="10">
        <f t="shared" si="250"/>
        <v>5.945303210463734E-3</v>
      </c>
      <c r="R550" s="9">
        <v>168.2</v>
      </c>
      <c r="S550" s="8">
        <f t="shared" si="235"/>
        <v>2.2258259914618934</v>
      </c>
      <c r="T550" s="11">
        <v>717</v>
      </c>
      <c r="V550" s="9">
        <v>-7.5833329999999997</v>
      </c>
      <c r="W550" s="9">
        <f t="shared" si="251"/>
        <v>7.5833329999999997</v>
      </c>
      <c r="X550">
        <v>2020</v>
      </c>
      <c r="Y550" s="14" t="s">
        <v>49</v>
      </c>
    </row>
    <row r="551" spans="1:25" x14ac:dyDescent="0.35">
      <c r="A551" s="18" t="s">
        <v>766</v>
      </c>
      <c r="B551" s="7" t="s">
        <v>230</v>
      </c>
      <c r="C551" t="s">
        <v>35</v>
      </c>
      <c r="D551">
        <v>0</v>
      </c>
      <c r="E551">
        <v>0</v>
      </c>
      <c r="F551">
        <f t="shared" si="252"/>
        <v>1</v>
      </c>
      <c r="G551" s="32">
        <v>1</v>
      </c>
      <c r="H551" s="8">
        <f t="shared" si="245"/>
        <v>0.3010299956639812</v>
      </c>
      <c r="I551" s="9">
        <f t="shared" si="246"/>
        <v>0</v>
      </c>
      <c r="N551" s="9">
        <f t="shared" si="247"/>
        <v>0</v>
      </c>
      <c r="O551" s="9" t="e">
        <f t="shared" si="248"/>
        <v>#DIV/0!</v>
      </c>
      <c r="P551" s="10">
        <f t="shared" si="249"/>
        <v>0</v>
      </c>
      <c r="Q551" s="10">
        <f t="shared" si="250"/>
        <v>2.5380710659898475E-3</v>
      </c>
      <c r="R551" s="9">
        <v>394</v>
      </c>
      <c r="S551" s="8">
        <f t="shared" si="235"/>
        <v>2.5954962218255742</v>
      </c>
      <c r="T551" s="11">
        <v>2062</v>
      </c>
      <c r="V551" s="9">
        <v>-15.933332999999999</v>
      </c>
      <c r="W551" s="9">
        <f t="shared" si="251"/>
        <v>15.933332999999999</v>
      </c>
      <c r="X551">
        <v>2022</v>
      </c>
      <c r="Y551" s="12" t="s">
        <v>36</v>
      </c>
    </row>
    <row r="552" spans="1:25" x14ac:dyDescent="0.35">
      <c r="A552" s="18" t="s">
        <v>767</v>
      </c>
      <c r="B552" s="7" t="s">
        <v>39</v>
      </c>
      <c r="C552" t="s">
        <v>35</v>
      </c>
      <c r="D552">
        <v>0</v>
      </c>
      <c r="E552">
        <v>1</v>
      </c>
      <c r="F552">
        <f t="shared" si="252"/>
        <v>1</v>
      </c>
      <c r="G552" s="32">
        <v>2</v>
      </c>
      <c r="H552" s="8">
        <f t="shared" si="245"/>
        <v>0.47712125471966244</v>
      </c>
      <c r="I552" s="9">
        <f t="shared" si="246"/>
        <v>1</v>
      </c>
      <c r="N552" s="9">
        <f t="shared" si="247"/>
        <v>0</v>
      </c>
      <c r="O552" s="9">
        <f t="shared" si="248"/>
        <v>0</v>
      </c>
      <c r="P552" s="10">
        <f t="shared" si="249"/>
        <v>0</v>
      </c>
      <c r="Q552" s="10">
        <f t="shared" si="250"/>
        <v>1.0369679058433142E-2</v>
      </c>
      <c r="R552" s="9">
        <v>192.87</v>
      </c>
      <c r="S552" s="8">
        <f t="shared" si="235"/>
        <v>2.2852646804811534</v>
      </c>
      <c r="T552" s="11">
        <v>490</v>
      </c>
      <c r="V552" s="9">
        <v>5.5461999999999998</v>
      </c>
      <c r="W552" s="9">
        <f t="shared" si="251"/>
        <v>5.5461999999999998</v>
      </c>
      <c r="X552">
        <v>1997</v>
      </c>
      <c r="Y552" s="14" t="s">
        <v>40</v>
      </c>
    </row>
    <row r="553" spans="1:25" x14ac:dyDescent="0.35">
      <c r="A553" s="18" t="s">
        <v>768</v>
      </c>
      <c r="B553" s="7" t="s">
        <v>39</v>
      </c>
      <c r="C553" t="s">
        <v>35</v>
      </c>
      <c r="D553">
        <v>0</v>
      </c>
      <c r="E553">
        <v>0</v>
      </c>
      <c r="F553">
        <f t="shared" si="252"/>
        <v>1</v>
      </c>
      <c r="G553" s="32">
        <v>1</v>
      </c>
      <c r="H553" s="8">
        <f t="shared" si="245"/>
        <v>0.3010299956639812</v>
      </c>
      <c r="I553" s="9">
        <f t="shared" si="246"/>
        <v>0</v>
      </c>
      <c r="N553" s="9">
        <f t="shared" si="247"/>
        <v>0</v>
      </c>
      <c r="O553" s="9" t="e">
        <f t="shared" si="248"/>
        <v>#DIV/0!</v>
      </c>
      <c r="P553" s="10">
        <f t="shared" si="249"/>
        <v>0</v>
      </c>
      <c r="Q553" s="10">
        <f t="shared" si="250"/>
        <v>1.1916735386507395E-3</v>
      </c>
      <c r="R553" s="9">
        <v>839.15599999999995</v>
      </c>
      <c r="S553" s="8">
        <f t="shared" si="235"/>
        <v>2.9238427041438295</v>
      </c>
      <c r="T553" s="11">
        <v>665</v>
      </c>
      <c r="V553" s="9">
        <v>12.405277999999999</v>
      </c>
      <c r="W553" s="9">
        <f t="shared" si="251"/>
        <v>12.405277999999999</v>
      </c>
      <c r="X553">
        <v>1997</v>
      </c>
      <c r="Y553" s="14" t="s">
        <v>40</v>
      </c>
    </row>
    <row r="554" spans="1:25" x14ac:dyDescent="0.35">
      <c r="A554" s="18" t="s">
        <v>769</v>
      </c>
      <c r="B554" s="7" t="s">
        <v>39</v>
      </c>
      <c r="C554" t="s">
        <v>35</v>
      </c>
      <c r="D554">
        <v>0</v>
      </c>
      <c r="E554">
        <v>3</v>
      </c>
      <c r="F554">
        <f t="shared" si="252"/>
        <v>5</v>
      </c>
      <c r="G554" s="32">
        <v>8</v>
      </c>
      <c r="H554" s="8">
        <f t="shared" si="245"/>
        <v>0.95424250943932487</v>
      </c>
      <c r="I554" s="9">
        <f t="shared" si="246"/>
        <v>0.6</v>
      </c>
      <c r="N554" s="9">
        <f t="shared" si="247"/>
        <v>0</v>
      </c>
      <c r="O554" s="9">
        <f t="shared" si="248"/>
        <v>0</v>
      </c>
      <c r="P554" s="10">
        <f t="shared" si="249"/>
        <v>0</v>
      </c>
      <c r="Q554" s="10">
        <f t="shared" si="250"/>
        <v>3.0168187646127157E-3</v>
      </c>
      <c r="R554" s="9">
        <v>2651.8</v>
      </c>
      <c r="S554" s="8">
        <f t="shared" si="235"/>
        <v>3.4235407662743014</v>
      </c>
      <c r="T554" s="11">
        <v>1412</v>
      </c>
      <c r="V554" s="9">
        <v>-7.8</v>
      </c>
      <c r="W554" s="9">
        <f t="shared" si="251"/>
        <v>7.8</v>
      </c>
      <c r="X554">
        <v>2020</v>
      </c>
      <c r="Y554" s="14" t="s">
        <v>49</v>
      </c>
    </row>
    <row r="555" spans="1:25" x14ac:dyDescent="0.35">
      <c r="G555" s="32"/>
    </row>
    <row r="556" spans="1:25" x14ac:dyDescent="0.35">
      <c r="G556" s="32"/>
    </row>
    <row r="557" spans="1:25" x14ac:dyDescent="0.35">
      <c r="G557" s="32"/>
    </row>
    <row r="558" spans="1:25" x14ac:dyDescent="0.35">
      <c r="G558" s="32"/>
    </row>
    <row r="559" spans="1:25" x14ac:dyDescent="0.35">
      <c r="G559" s="32"/>
    </row>
    <row r="560" spans="1:25" x14ac:dyDescent="0.35">
      <c r="G560" s="32"/>
    </row>
    <row r="561" spans="7:7" x14ac:dyDescent="0.35">
      <c r="G561" s="32"/>
    </row>
    <row r="562" spans="7:7" x14ac:dyDescent="0.35">
      <c r="G562" s="32"/>
    </row>
  </sheetData>
  <hyperlinks>
    <hyperlink ref="Y87" r:id="rId1" display="https://doi.org/10.48156/1388.2024.1917280" xr:uid="{692D15FA-3D5E-4637-8CB7-5D1DB81987CD}"/>
    <hyperlink ref="Y267" r:id="rId2" display="https://doi.org/10.1590/1676-0611-BN-2019-0851" xr:uid="{5246A613-700D-40C2-B79D-011442521D97}"/>
    <hyperlink ref="Y2" r:id="rId3" display="https://doi.org/10.1590/1676-0611-BN-2021-1320" xr:uid="{F9D22BA0-C26C-44B0-A5FB-6FFDCB34BDB7}"/>
    <hyperlink ref="Y13" r:id="rId4" display="https://doi.org/10.1590/1676-0611-bn-2020-1074" xr:uid="{9580705F-465F-4A12-86B6-7E06616298AE}"/>
    <hyperlink ref="Y14" r:id="rId5" display="https://doi.org/10.1590/1676-0611-bn-2019-0877" xr:uid="{FD058524-7388-47B1-BABF-5E76E0BF12FA}"/>
    <hyperlink ref="Y258" r:id="rId6" display="https://doi.org/10.1590/1678-4766e2017117" xr:uid="{3FDC8E83-DDB1-43F9-9003-89FB3C8FA767}"/>
    <hyperlink ref="Y366" r:id="rId7" display="https://doi.org/10.4257/oeco.1998.0501.01" xr:uid="{BC8D7150-7D46-403A-B2EB-D95B7ECDE9FA}"/>
    <hyperlink ref="Y367" r:id="rId8" display="https://doi.org/10.1590/1676-0611-bn-2018-0551" xr:uid="{F2CF0E2F-87A6-4ED7-A946-FDC1DDEC1BA2}"/>
    <hyperlink ref="Y4" r:id="rId9" xr:uid="{031C2D05-3C17-4851-BB66-EEAA67E06EAE}"/>
    <hyperlink ref="Y6" r:id="rId10" xr:uid="{59B34C8E-2853-44CC-B2C6-2D2B344351DD}"/>
    <hyperlink ref="Y9" r:id="rId11" xr:uid="{C9E7B37B-B5C0-47F2-A920-B3AE765403C2}"/>
    <hyperlink ref="Y58" r:id="rId12" xr:uid="{2804D30A-E0FB-450F-9605-E9025B4FB629}"/>
    <hyperlink ref="Y67" r:id="rId13" xr:uid="{2FC9F715-C7F2-4B8F-9EB9-50712CFF1B0F}"/>
    <hyperlink ref="Y88" r:id="rId14" xr:uid="{747FED33-3A43-4AA7-8645-C25777A724EA}"/>
    <hyperlink ref="Y90" r:id="rId15" xr:uid="{A428E7D4-11AC-4E0A-8F04-8603558457F2}"/>
    <hyperlink ref="Y105" r:id="rId16" xr:uid="{FF081DEF-E311-48F0-8227-6DB23E2DB6D5}"/>
    <hyperlink ref="Y133" r:id="rId17" xr:uid="{1463EEC2-0A3A-4F09-A7DD-C23F735A2C66}"/>
    <hyperlink ref="Y143:Y144" r:id="rId18" display="http://www.odonatacentral.org" xr:uid="{5B213058-CDA6-4464-80DA-FA7FEB92601A}"/>
    <hyperlink ref="Y145:Y147" r:id="rId19" display="http://www.odonatacentral.org" xr:uid="{F016F3F9-AAC9-4068-86CD-5A2CD5601AC3}"/>
    <hyperlink ref="Y234" r:id="rId20" xr:uid="{CFD84B6D-2DC0-4DEF-A31E-952A431AE9A0}"/>
    <hyperlink ref="Y248" r:id="rId21" xr:uid="{66ACFFC6-D3D2-4389-9BCB-B9DAEF603931}"/>
    <hyperlink ref="Y253" r:id="rId22" xr:uid="{A63052EE-89A3-4C00-BB8E-E8C6A857B904}"/>
    <hyperlink ref="Y256" r:id="rId23" xr:uid="{BDABC3F2-FBD4-4B9E-925F-08D46A246E83}"/>
    <hyperlink ref="Y265" r:id="rId24" xr:uid="{78BD6025-BFE9-4955-B15B-ACADF75DF79B}"/>
    <hyperlink ref="Y289" r:id="rId25" xr:uid="{4D180E41-2D26-4D4C-92BD-FD9E8226DDEE}"/>
    <hyperlink ref="Y294" r:id="rId26" xr:uid="{55898FAB-8A95-4EB8-9167-C3EBB8CF46EF}"/>
    <hyperlink ref="Y296" r:id="rId27" xr:uid="{C04C137A-FCAB-4F08-B2FB-EB93CA8401A1}"/>
    <hyperlink ref="Y303" r:id="rId28" xr:uid="{D289F91B-B7E3-407D-9A6B-6D6953A5D4C9}"/>
    <hyperlink ref="Y305" r:id="rId29" xr:uid="{A5C2F101-4345-47D4-8F26-39483C188ACA}"/>
    <hyperlink ref="Y319" r:id="rId30" xr:uid="{A789A368-934C-4690-9FB4-0DCCAAE848A2}"/>
    <hyperlink ref="Y278:Y284" r:id="rId31" display="http://www.odonatacentral.org" xr:uid="{0F630732-CDC6-415E-8052-4789929F3C46}"/>
    <hyperlink ref="Y347" r:id="rId32" xr:uid="{A217C2ED-908A-4456-8ACE-DC8DE4FC8FB6}"/>
    <hyperlink ref="Y360" r:id="rId33" xr:uid="{D9B4F589-D325-48A2-9156-71B6532B9506}"/>
    <hyperlink ref="Y365" r:id="rId34" xr:uid="{34DC20E4-EC27-48D1-9E77-7B3EE184020C}"/>
    <hyperlink ref="Y401" r:id="rId35" xr:uid="{1DD9D304-E640-4C9D-B58D-8C617DBB5182}"/>
    <hyperlink ref="Y364" r:id="rId36" display="http://www.odonatacentral.org" xr:uid="{0050E219-BFCC-4D35-8A23-E060FB039DEC}"/>
    <hyperlink ref="Y474" r:id="rId37" xr:uid="{A78CFBE1-9CC4-40A7-9C83-AC9D71508018}"/>
    <hyperlink ref="Y479" r:id="rId38" xr:uid="{8BDF4C78-C0E0-422C-BA26-11E932F45FBC}"/>
    <hyperlink ref="Y483" r:id="rId39" xr:uid="{35D1067D-32B4-422F-A884-2B1469D96C99}"/>
    <hyperlink ref="Y147" r:id="rId40" display="https://doi.org/10.3157/0013-872X(2006)117%5b357:TOOGIT%5d2.0.CO;2" xr:uid="{D1FA1CED-D9F0-4E11-8A08-3CD6D5D5BBD1}"/>
    <hyperlink ref="Y143" r:id="rId41" xr:uid="{8308DF70-3F16-41A5-8AA9-F2A286502EBA}"/>
    <hyperlink ref="Y8" r:id="rId42" display="https://doi.org/10.1111/jbi.14457" xr:uid="{94D5600B-35B7-4082-98C3-56F4B602892F}"/>
    <hyperlink ref="Y11" r:id="rId43" display="https://doi.org/10.1111/jbi.14457" xr:uid="{DA3D587F-75CC-4BFE-ABA2-4D874F962AAD}"/>
    <hyperlink ref="Y25" r:id="rId44" display="https://doi.org/10.1111/jbi.14457" xr:uid="{DC1DE834-2AB6-4CB3-8159-5E9363AC780C}"/>
    <hyperlink ref="Y26" r:id="rId45" xr:uid="{01CDBEBD-465A-4C80-82BF-369609382A35}"/>
    <hyperlink ref="Y302" r:id="rId46" xr:uid="{E46468C3-6C8C-47E2-8121-0A4BFB00B784}"/>
    <hyperlink ref="Y318" r:id="rId47" xr:uid="{76D0DFA8-3146-46F8-BD0C-ADF855C6A7FF}"/>
    <hyperlink ref="Y423" r:id="rId48" xr:uid="{BFC25E08-C871-45AC-869A-D7000DCA13AB}"/>
    <hyperlink ref="Y490" r:id="rId49" xr:uid="{CC1FC21B-0054-42B4-B6A6-5168DD6FEE7E}"/>
    <hyperlink ref="Y480" r:id="rId50" xr:uid="{12E5C249-FB3F-4D6D-853F-8ED8F454AE24}"/>
    <hyperlink ref="Y35" r:id="rId51" display="https://doi.org/10.1111/jbi.14457" xr:uid="{6A972099-E0FF-4E63-940A-9AE59F5885B5}"/>
    <hyperlink ref="Y44" r:id="rId52" display="https://doi.org/10.1111/jbi.14457" xr:uid="{D23345B2-55B5-4B1F-91D4-AD28267C4262}"/>
    <hyperlink ref="Y45" r:id="rId53" display="https://doi.org/10.1111/jbi.14457" xr:uid="{D2D12A50-28D8-4272-BC5D-27E5664579A1}"/>
    <hyperlink ref="Y51" r:id="rId54" display="https://doi.org/10.1111/jbi.14457" xr:uid="{1C91BC57-76A8-46AC-A1D6-30640EC19510}"/>
    <hyperlink ref="Y52" r:id="rId55" display="https://doi.org/10.1111/jbi.14457" xr:uid="{45E5729B-DD95-4793-B276-A7187EB110BE}"/>
    <hyperlink ref="Y56" r:id="rId56" display="https://doi.org/10.1111/jbi.14457" xr:uid="{DB5A8E9B-2B31-4373-8F7A-E519CB7FF8F3}"/>
    <hyperlink ref="Y60" r:id="rId57" display="https://doi.org/10.1111/jbi.14457" xr:uid="{8281C8EF-C142-48EB-BF4E-FE9B744A96C7}"/>
    <hyperlink ref="Y68" r:id="rId58" display="https://doi.org/10.1111/jbi.14457" xr:uid="{545142BA-4FC7-47E0-9534-70B526A9D4A2}"/>
    <hyperlink ref="Y81" r:id="rId59" display="https://doi.org/10.1111/jbi.14457" xr:uid="{829284C8-5DA2-45B3-9B95-C2F96BC80475}"/>
    <hyperlink ref="Y95" r:id="rId60" display="https://doi.org/10.1111/jbi.14457" xr:uid="{2293B3B8-ECC5-448E-B9C3-6F5DBD69DD64}"/>
    <hyperlink ref="Y99" r:id="rId61" display="https://doi.org/10.1111/jbi.14457" xr:uid="{3D56E93F-BB90-4D96-987D-259708A51595}"/>
    <hyperlink ref="Y104" r:id="rId62" display="https://doi.org/10.1111/jbi.14457" xr:uid="{FD32F1A8-BAEC-4063-B250-8C5203685112}"/>
    <hyperlink ref="Y106" r:id="rId63" display="https://doi.org/10.1111/jbi.14457" xr:uid="{18A04EAE-1698-4D82-A4CD-531AD54EC811}"/>
    <hyperlink ref="Y111" r:id="rId64" display="https://doi.org/10.11646/zootaxa.4628.1.1" xr:uid="{590C2887-E0E5-42F0-9811-4B98469FDE4E}"/>
    <hyperlink ref="Y112" r:id="rId65" display="https://doi.org/10.1111/jbi.14457" xr:uid="{65EBA969-DD60-4BE2-A5C1-13920FA7AAF9}"/>
    <hyperlink ref="Y115" r:id="rId66" display="https://doi.org/10.1111/jbi.14457" xr:uid="{A0A1DB1A-28ED-423C-85D7-AFC443C90986}"/>
    <hyperlink ref="Y123" r:id="rId67" display="https://doi.org/10.1111/jbi.14457" xr:uid="{04A17D52-FE67-4AB6-B978-688727A209F1}"/>
    <hyperlink ref="Y129" r:id="rId68" display="https://doi.org/10.1111/jbi.14457" xr:uid="{B3E0274E-B046-4CB7-8A41-22356AAA9CED}"/>
    <hyperlink ref="Y194" r:id="rId69" display="https://doi.org/10.21426/B638158781" xr:uid="{A57C1F22-1E09-4305-94B2-E367E8F4F76C}"/>
    <hyperlink ref="Y413" r:id="rId70" display="https://doi.org/10.21426/B638158781" xr:uid="{23822F6E-E052-4F71-AC89-113F698F1CB7}"/>
    <hyperlink ref="Y400" r:id="rId71" display="https://doi.org/10.21426/B638158781" xr:uid="{9CF3D0A9-51CF-471C-8D2A-D3E992BA5C37}"/>
    <hyperlink ref="Y144" r:id="rId72" display="https://doi.org/10.1111/jbi.14457" xr:uid="{ED4A8BFE-15D3-42B7-87AF-C1A342BFDA52}"/>
    <hyperlink ref="Y145" r:id="rId73" display="https://doi.org/10.1111/jbi.14457" xr:uid="{F3479D0A-8059-47A2-A889-0AF2B978DC65}"/>
    <hyperlink ref="Y152" r:id="rId74" display="https://doi.org/10.1111/jbi.14457" xr:uid="{10A64FBC-8BBD-4885-8509-5DDDBFD87A58}"/>
    <hyperlink ref="Y154" r:id="rId75" display="https://doi.org/10.1111/jbi.14457" xr:uid="{40E4C25E-804C-437D-ABF0-55FAA95D3687}"/>
    <hyperlink ref="Y155" r:id="rId76" display="https://doi.org/10.1111/jbi.14457" xr:uid="{D22F9C62-0775-4D89-BAD9-1FBDC4C02677}"/>
    <hyperlink ref="Y159" r:id="rId77" display="https://doi.org/10.1111/jbi.14457" xr:uid="{DD072807-2E49-4124-8A9E-9AC902E59D6E}"/>
    <hyperlink ref="Y165" r:id="rId78" display="https://doi.org/10.1111/jbi.14457" xr:uid="{C06706F4-5C18-46C0-8EDC-AC5B43E193FD}"/>
    <hyperlink ref="Y175" r:id="rId79" display="https://doi.org/10.1111/jbi.14457" xr:uid="{FF6F371E-DB61-4798-8E57-41BE2721254F}"/>
    <hyperlink ref="Y251" r:id="rId80" display="https://doi.org/10.2984/72.3.8" xr:uid="{1608D888-ED7E-41E9-ADDE-273459432936}"/>
    <hyperlink ref="Y252" r:id="rId81" display="https://doi.org/10.2984/72.3.8" xr:uid="{87FFE9A6-C11F-474C-8553-8D082E8E88FD}"/>
    <hyperlink ref="Y339" r:id="rId82" display="https://doi.org/10.1111/jbi.14457" xr:uid="{D7EB57F6-901E-4128-8575-9E34CD15CFEE}"/>
    <hyperlink ref="Y209" r:id="rId83" display="https://doi.org/10.1111/jbi.14457" xr:uid="{C1A578DE-E52E-4B20-9EA3-93C14B917704}"/>
    <hyperlink ref="Y170:Y171" r:id="rId84" display="https://doi.org/10.1111/jbi.14457" xr:uid="{2C72E2D6-B730-41B0-8C4A-D0EF67167B26}"/>
    <hyperlink ref="Y239:Y241" r:id="rId85" display="https://doi.org/10.1111/jbi.14457" xr:uid="{8F15DBDD-5EE4-4D33-BF54-E715B03161EB}"/>
    <hyperlink ref="Y286" r:id="rId86" display="https://doi.org/10.1111/jbi.14457" xr:uid="{3E2733EE-2A90-49AC-99A9-A8A84524DEFC}"/>
    <hyperlink ref="Y293" r:id="rId87" display="https://doi.org/10.1111/jbi.14457" xr:uid="{E9D71774-82A3-4079-8259-D33085095662}"/>
    <hyperlink ref="Y306" r:id="rId88" display="https://doi.org/10.1111/jbi.14457" xr:uid="{DDF532C7-4F33-4973-A8FA-1860C3A6D369}"/>
    <hyperlink ref="Y320" r:id="rId89" display="https://doi.org/10.1111/jbi.14457" xr:uid="{CDE40CD6-8A39-4B64-8041-75291B8BBEAC}"/>
    <hyperlink ref="Y349" r:id="rId90" display="https://doi.org/10.1111/jbi.14457" xr:uid="{97B2D206-7ACB-4968-A64A-B857AC9E4FB4}"/>
    <hyperlink ref="Y522" r:id="rId91" display="https://doi.org/10.1111/jbi.14457" xr:uid="{B7972981-6D6F-439D-A21B-05332FBDBFE9}"/>
    <hyperlink ref="Y494" r:id="rId92" display="https://doi.org/10.2984/1534-6188(2007)61%5b267:OOYWCI%5d2.0.CO;2" xr:uid="{D3BCA2F0-D499-4E7B-A312-C615143C545E}"/>
    <hyperlink ref="Y353" r:id="rId93" display="https://doi.org/10.1111/jbi.14457" xr:uid="{72A550C3-0CA4-4EDE-930A-23C981DBE153}"/>
    <hyperlink ref="Y372" r:id="rId94" display="https://doi.org/10.1111/jbi.14457" xr:uid="{5AF99B2F-1A7F-4122-9725-9A2FB03BBBEA}"/>
    <hyperlink ref="Y374" r:id="rId95" display="https://doi.org/10.1111/jbi.14457" xr:uid="{E4812D89-9CCF-4AA3-AE9D-CEB7474701F7}"/>
    <hyperlink ref="Y418" r:id="rId96" display="https://doi.org/10.1111/jbi.14457" xr:uid="{C605425C-8D0C-4B10-9DC0-2B6B3C0124C1}"/>
    <hyperlink ref="Y421" r:id="rId97" display="https://doi.org/10.1111/jbi.14457" xr:uid="{3C0876F9-136C-4A02-9F4D-528CD30A2D98}"/>
    <hyperlink ref="Y433" r:id="rId98" display="https://doi.org/10.1111/jbi.14457" xr:uid="{03CAB8A5-42B1-4609-801A-AE5282DB5B5F}"/>
    <hyperlink ref="Y440" r:id="rId99" display="https://doi.org/10.1111/jbi.14457" xr:uid="{AD3552E8-209B-4EE2-80D4-14AC2F602064}"/>
    <hyperlink ref="Y445" r:id="rId100" display="https://doi.org/10.1111/jbi.14457" xr:uid="{E4F0EFFC-2BA1-41EA-B9F4-67016F48B73B}"/>
    <hyperlink ref="Y463" r:id="rId101" display="https://doi.org/10.1111/jbi.14457" xr:uid="{78D94418-03BB-46FE-BC76-4559EED23FFF}"/>
    <hyperlink ref="Y468" r:id="rId102" display="https://doi.org/10.1111/jbi.14457" xr:uid="{7353B3D8-9205-439B-BE97-72D1C816A6AB}"/>
    <hyperlink ref="Y478" r:id="rId103" display="https://doi.org/10.1111/jbi.14457" xr:uid="{A2CB8E25-C979-4571-90DE-CD2E37EC00BA}"/>
    <hyperlink ref="Y498" r:id="rId104" display="https://doi.org/10.1111/jbi.14457" xr:uid="{0DAB91FE-752F-4EF6-BA97-768D9A24BADF}"/>
    <hyperlink ref="Y499" r:id="rId105" display="https://doi.org/10.1111/jbi.14457" xr:uid="{B373026C-7378-42C8-A648-04E00C47D3AE}"/>
    <hyperlink ref="Y514" r:id="rId106" display="https://doi.org/10.1111/jbi.14457" xr:uid="{D59F6631-CD11-4B98-A9C3-E4FC4C605E0B}"/>
    <hyperlink ref="Y89" r:id="rId107" display="https://doi.org/10.1111/jbi.14457" xr:uid="{1BF7245D-2C9A-4705-95AE-BC8ECE1E0024}"/>
    <hyperlink ref="Y98" r:id="rId108" display="https://www.researchgate.net/publication/291165298_Atlas_of_the_European_dragonflies_and_damselflies" xr:uid="{5BFF8094-DA56-4490-BD86-06884EA1B3BC}"/>
    <hyperlink ref="Y190" r:id="rId109" display="https://www.researchgate.net/publication/291165298_Atlas_of_the_European_dragonflies_and_damselflies" xr:uid="{81021347-0E3F-4182-ACE5-6865F0250647}"/>
    <hyperlink ref="Y18" r:id="rId110" display="https://doi.org/10.1111/jbi.14457" xr:uid="{00BA0505-5AC6-4F53-AB50-47B942C59351}"/>
    <hyperlink ref="Y19" r:id="rId111" display="https://doi.org/10.1111/jbi.14457" xr:uid="{C7A9DF3A-4BD2-4D67-ADD2-05E700FA6CFC}"/>
    <hyperlink ref="Y5" r:id="rId112" display="https://doi.org/10.1111/jbi.14457" xr:uid="{C373F00B-7EAB-433C-9F9E-8558D9944C72}"/>
    <hyperlink ref="Y17" r:id="rId113" display="https://doi.org/10.1111/jbi.14457" xr:uid="{6867274A-0149-4AF3-BC31-5034CD483E83}"/>
    <hyperlink ref="Y505" r:id="rId114" display="https://doi.org/10.1111/jbi.14457" xr:uid="{01D0A29A-D598-4819-BD6F-98A3519FB200}"/>
    <hyperlink ref="Y516" r:id="rId115" display="https://doi.org/10.11646/megataxa.14.1.1" xr:uid="{3A19F51F-B3C8-4EA5-85A1-3B2A8641A96F}"/>
    <hyperlink ref="Y27" r:id="rId116" display="https://doi.org/10.1111/jbi.14457" xr:uid="{51B9295D-41B6-447C-B3BE-C215FA8EFBF4}"/>
    <hyperlink ref="Y63" r:id="rId117" display="https://doi.org/10.1111/jbi.14457" xr:uid="{E0BCD709-889C-4286-B5A7-A1959BF6A809}"/>
    <hyperlink ref="Y46" r:id="rId118" display="https://doi.org/10.1111/jbi.14457" xr:uid="{97C2D861-35C0-449F-9722-59224EF17E75}"/>
    <hyperlink ref="Y61" r:id="rId119" display="https://doi.org/10.1111/jbi.14457" xr:uid="{12D377E9-3C6E-4EEA-8C24-BFDA7F6F327F}"/>
    <hyperlink ref="Y43" r:id="rId120" display="https://doi.org/10.1111/jbi.14457" xr:uid="{F5D4FC17-528B-43C9-B6A7-3A156B5D15F4}"/>
    <hyperlink ref="Y36" r:id="rId121" display="https://doi.org/10.1111/jbi.14457" xr:uid="{2A708FFA-4553-4804-8A2B-AD5178A81002}"/>
    <hyperlink ref="Y57" r:id="rId122" display="https://doi.org/10.1111/jbi.14457" xr:uid="{68D77AF6-365C-4F5E-BCB0-59967748FD88}"/>
    <hyperlink ref="Y74" r:id="rId123" display="https://doi.org/10.1111/jbi.14457" xr:uid="{A09FA1A1-9A5E-4F92-B6A6-FF00E61319B8}"/>
    <hyperlink ref="Y96" r:id="rId124" display="https://doi.org/10.1111/jbi.14457" xr:uid="{12384F64-894E-4DFB-AB74-94213F20485B}"/>
    <hyperlink ref="Y69" r:id="rId125" display="https://doi.org/10.1111/jbi.14457" xr:uid="{09085AE0-5E88-4926-A966-457CC272B485}"/>
    <hyperlink ref="Y108" r:id="rId126" display="https://doi.org/10.1111/jbi.14457" xr:uid="{F8AB9181-5CE4-4E46-A83C-F9581914FACE}"/>
    <hyperlink ref="Y109" r:id="rId127" display="https://doi.org/10.1111/jbi.14457" xr:uid="{BC01E490-1E15-4AC3-BAEF-ACF46ADE84D5}"/>
    <hyperlink ref="Y118" r:id="rId128" display="https://doi.org/10.1111/jbi.14457" xr:uid="{898DBD8F-43A4-4057-86D4-88BBE4243D20}"/>
    <hyperlink ref="Y491" r:id="rId129" display="https://doi.org/10.1111/jbi.14457" xr:uid="{68CF53FD-4C80-4CA8-BD14-61E27E7E9829}"/>
    <hyperlink ref="Y121" r:id="rId130" display="https://doi.org/10.1111/jbi.14457" xr:uid="{8F72F891-39F0-4CD2-9138-B14B0FD64137}"/>
    <hyperlink ref="Y126" r:id="rId131" display="https://doi.org/10.1111/jbi.14457" xr:uid="{AD12334D-2C21-4C93-9A17-FA8FF04DD238}"/>
    <hyperlink ref="Y127" r:id="rId132" display="https://doi.org/10.1111/jbi.14457" xr:uid="{103F0903-2691-4F80-91F6-33FABB8DC45C}"/>
    <hyperlink ref="Y521" r:id="rId133" display="https://doi.org/10.1111/jbi.14457" xr:uid="{F8B4D358-A3ED-4DF8-8BA4-D5361B77EC04}"/>
    <hyperlink ref="Y140" r:id="rId134" display="https://doi.org/10.1111/jbi.14457" xr:uid="{B55A2991-2707-4E07-A450-04B8BC87CC09}"/>
    <hyperlink ref="Y160" r:id="rId135" display="https://doi.org/10.1111/jbi.14457" xr:uid="{7B8868A2-E5D1-4F05-97C6-733C119FB3F2}"/>
    <hyperlink ref="Y161" r:id="rId136" display="https://doi.org/10.1111/jbi.14457" xr:uid="{4E3B6A7D-A338-4760-AC5C-A50E93BAACF3}"/>
    <hyperlink ref="Y141" r:id="rId137" display="https://doi.org/10.1111/jbi.14457" xr:uid="{429CC066-9559-4E57-BF2E-77186A66943E}"/>
    <hyperlink ref="Y162" r:id="rId138" display="https://doi.org/10.1111/jbi.14457" xr:uid="{11326DD7-03A8-4D67-BED8-41DEF39EBEE4}"/>
    <hyperlink ref="Y117" r:id="rId139" display="https://doi.org/10.1111/jbi.14457" xr:uid="{288B1BAD-E8AB-4CAC-AD34-CB0EF3CC4CBD}"/>
    <hyperlink ref="Y153" r:id="rId140" display="https://doi.org/10.1111/jbi.14457" xr:uid="{23A631B4-0182-4AAB-B938-666419D500E1}"/>
    <hyperlink ref="Y136" r:id="rId141" display="https://doi.org/10.1111/jbi.14457" xr:uid="{31718BE4-BF00-4EDB-BEE6-252BE7925411}"/>
    <hyperlink ref="Y156" r:id="rId142" display="https://doi.org/10.1111/jbi.14457" xr:uid="{9F937408-B0CB-4B28-9EE0-71BF7D8F04DB}"/>
    <hyperlink ref="Y170" r:id="rId143" display="https://doi.org/10.1111/jbi.14457" xr:uid="{3239C9A0-1442-46CE-B0E9-6A56306093D7}"/>
    <hyperlink ref="Y178" r:id="rId144" display="https://doi.org/10.1111/jbi.14457" xr:uid="{C6CF92E7-CDDA-42C2-B657-C4DE55B16A8D}"/>
    <hyperlink ref="Y519" r:id="rId145" display="https://doi.org/10.1111/jbi.14457" xr:uid="{317DE879-8989-4F23-93C3-D77632E1EFD0}"/>
    <hyperlink ref="Y179" r:id="rId146" display="https://doi.org/10.1111/jbi.14457" xr:uid="{13D85ED7-CB85-4421-B92A-B783C03BD49C}"/>
    <hyperlink ref="Y199" r:id="rId147" display="https://doi.org/10.1111/jbi.14457" xr:uid="{6F8EFCAA-3ADE-474A-ABEC-0A9575BA9E1F}"/>
    <hyperlink ref="Y207" r:id="rId148" display="https://doi.org/10.1111/jbi.14457" xr:uid="{3FD712CB-5790-445F-B2E0-49C9C1963D77}"/>
    <hyperlink ref="Y212" r:id="rId149" display="https://doi.org/10.1111/jbi.14457" xr:uid="{C6DB2760-A16E-480D-BFD2-6ABA35F68801}"/>
    <hyperlink ref="Y377" r:id="rId150" display="https://doi.org/10.1111/jbi.14457" xr:uid="{759FEF70-06FD-49F7-AA4E-3FD79B1F8FA1}"/>
    <hyperlink ref="Y214" r:id="rId151" display="https://doi.org/10.1111/jbi.14457" xr:uid="{0845D50A-AFF6-4C71-AE35-745D5CD2E666}"/>
    <hyperlink ref="Y222" r:id="rId152" display="https://doi.org/10.1111/jbi.14457" xr:uid="{DCE7FAB7-DEC1-42CC-A3B1-21002DE8D567}"/>
    <hyperlink ref="Y229" r:id="rId153" display="https://doi.org/10.1111/jbi.14457" xr:uid="{3546A3D1-9997-4129-BB75-969F0DB9BD48}"/>
    <hyperlink ref="Y227" r:id="rId154" display="https://doi.org/10.1111/jbi.14457" xr:uid="{06E2450B-8824-4567-86E5-8EA51A83BCB6}"/>
    <hyperlink ref="Y224" r:id="rId155" display="https://doi.org/10.1111/jbi.14457" xr:uid="{E72D00B9-2744-479C-A12E-045AFD9CA920}"/>
    <hyperlink ref="Y237" r:id="rId156" display="https://doi.org/10.1111/jbi.14457" xr:uid="{F5B74431-2C6C-46FC-A360-AF50A855479F}"/>
    <hyperlink ref="Y537" r:id="rId157" display="https://doi.org/10.1111/jbi.14457" xr:uid="{3005CD1B-8985-4901-8F10-8FDD99D2841F}"/>
    <hyperlink ref="Y275" r:id="rId158" display="https://doi.org/10.1111/jbi.14457" xr:uid="{A8D94212-9A4A-4986-93C0-26437CF1948A}"/>
    <hyperlink ref="Y245" r:id="rId159" display="https://doi.org/10.1111/jbi.14457" xr:uid="{EAE04ACD-B1DC-43F9-AF21-3B638BA5C8D9}"/>
    <hyperlink ref="Y285" r:id="rId160" display="https://doi.org/10.1111/jbi.14457" xr:uid="{54EFD9A1-BF17-458A-BB25-DEE200A9893D}"/>
    <hyperlink ref="Y277" r:id="rId161" display="https://doi.org/10.1111/jbi.14457" xr:uid="{651C45E0-908C-4F19-9E6A-143E4CE0A916}"/>
    <hyperlink ref="Y297" r:id="rId162" display="https://doi.org/10.1111/jbi.14457" xr:uid="{40F29CD4-9F0C-42DA-8293-7BCCF0D14062}"/>
    <hyperlink ref="Y308" r:id="rId163" display="https://doi.org/10.1111/jbi.14457" xr:uid="{4C145E3B-8E04-486F-8748-C97E1C839E04}"/>
    <hyperlink ref="Y311" r:id="rId164" display="https://doi.org/10.1111/jbi.14457" xr:uid="{1D3ACF56-ED18-4E54-A9FD-53C28120B5EA}"/>
    <hyperlink ref="Y309" r:id="rId165" display="https://doi.org/10.1111/jbi.14457" xr:uid="{E36A25E6-C89E-4275-AA86-A24BD984D36C}"/>
    <hyperlink ref="Y292" r:id="rId166" display="https://doi.org/10.1111/jbi.14457" xr:uid="{DAF8AB25-CF0D-4353-83F5-EF27323CF128}"/>
    <hyperlink ref="Y332" r:id="rId167" display="https://doi.org/10.1111/jbi.14457" xr:uid="{CE25765C-5A09-4B28-8B9B-AAC2ABC10367}"/>
    <hyperlink ref="Y351" r:id="rId168" display="https://doi.org/10.1111/jbi.14457" xr:uid="{9525F824-D493-4445-B0C0-BECA8F03E00E}"/>
    <hyperlink ref="Y333" r:id="rId169" display="https://doi.org/10.1111/jbi.14457" xr:uid="{468B50E2-CFDC-4ABA-A756-2BC400915145}"/>
    <hyperlink ref="Y213" r:id="rId170" display="https://doi.org/10.1111/jbi.14457" xr:uid="{1B87EED3-9247-40CA-AD40-C919B1ED1C8F}"/>
    <hyperlink ref="Y137" r:id="rId171" display="https://doi.org/10.1111/jbi.14457" xr:uid="{0079288E-3951-4E23-AF72-A6615725CA07}"/>
    <hyperlink ref="Y369" r:id="rId172" display="https://doi.org/10.1111/jbi.14457" xr:uid="{E983E706-83E9-4ED9-A070-D1CF20E85263}"/>
    <hyperlink ref="Y523" r:id="rId173" display="https://doi.org/10.1111/jbi.14457" xr:uid="{1C09B46E-380D-4BCB-89A6-8E400DB93453}"/>
    <hyperlink ref="Y405" r:id="rId174" display="https://doi.org/10.1111/jbi.14457" xr:uid="{A294EC5F-D4CE-4546-917B-BDE2EFB62506}"/>
    <hyperlink ref="Y427" r:id="rId175" display="https://doi.org/10.1111/jbi.14457" xr:uid="{C190BDA7-4102-4DD9-824E-E35C9A11EF28}"/>
    <hyperlink ref="Y551" r:id="rId176" display="https://doi.org/10.1111/jbi.14457" xr:uid="{BE36F46D-082E-43F0-98E6-7326A79689CC}"/>
    <hyperlink ref="Y439" r:id="rId177" display="https://doi.org/10.1111/jbi.14457" xr:uid="{EE845B96-C207-407F-9A4F-33DEBECA6930}"/>
    <hyperlink ref="Y414" r:id="rId178" display="https://doi.org/10.1111/jbi.14457" xr:uid="{28DD5D38-20F4-481C-B06F-7224A06B159D}"/>
    <hyperlink ref="Y380" r:id="rId179" display="https://doi.org/10.1111/jbi.14457" xr:uid="{F56C04E3-1B94-4888-AFEC-3680E20063FC}"/>
    <hyperlink ref="Y417" r:id="rId180" display="https://doi.org/10.1111/jbi.14457" xr:uid="{529F221C-C618-4654-82AD-7BED4BD78D27}"/>
    <hyperlink ref="Y122" r:id="rId181" display="https://doi.org/10.1111/jbi.14457" xr:uid="{12BA2804-5B62-414E-B00E-55DDE815218A}"/>
    <hyperlink ref="Y76" r:id="rId182" display="https://doi.org/10.1111/jbi.14457" xr:uid="{4692EEDE-2F3D-473E-90F8-FE3798452770}"/>
    <hyperlink ref="Y457" r:id="rId183" display="https://doi.org/10.1111/jbi.14457" xr:uid="{DD509139-C035-4A4D-BF9A-23268380BC30}"/>
    <hyperlink ref="Y458" r:id="rId184" display="https://doi.org/10.1111/jbi.14457" xr:uid="{050228B1-E2E6-497F-993B-D779C588FC27}"/>
    <hyperlink ref="Y467" r:id="rId185" display="https://doi.org/10.1111/jbi.14457" xr:uid="{B1B56CE8-9A08-406F-A861-C57F57D77221}"/>
    <hyperlink ref="Y469" r:id="rId186" display="https://doi.org/10.1111/jbi.14457" xr:uid="{BB81E79A-0EF0-4E7C-9511-64E96D68C6C4}"/>
    <hyperlink ref="Y471" r:id="rId187" display="https://doi.org/10.1111/jbi.14457" xr:uid="{2EC19E31-2940-40BD-A863-DB837EF3328E}"/>
    <hyperlink ref="Y381" r:id="rId188" display="https://doi.org/10.1111/jbi.14457" xr:uid="{4B6AB838-506E-4CAD-93D2-F9C9B87AB554}"/>
    <hyperlink ref="Y482" r:id="rId189" display="https://doi.org/10.1111/jbi.14457" xr:uid="{F01E8636-2BC8-4C43-9CC1-6CACC6644FE5}"/>
    <hyperlink ref="Y481" r:id="rId190" display="https://doi.org/10.1111/jbi.14457" xr:uid="{A6DDFF08-DD0A-4823-A720-B1519296367E}"/>
    <hyperlink ref="Y496" r:id="rId191" xr:uid="{BDC063E0-CD5D-462A-B542-533E425425F4}"/>
    <hyperlink ref="Y525" r:id="rId192" xr:uid="{32555B7C-E57D-4977-9DBC-A818981A7293}"/>
    <hyperlink ref="Y415" r:id="rId193" display="https://doi.org/10.11646/zootaxa.5460.1.1" xr:uid="{DDF3623E-D1E7-47E0-9838-5D1DD96EA6FD}"/>
    <hyperlink ref="Y435" r:id="rId194" display="https://doi.org/10.11646/zootaxa.5460.1.1" xr:uid="{57313D17-F379-4DF7-9529-F135B2E1403F}"/>
    <hyperlink ref="Y198" r:id="rId195" display="https://doi.org/10.11646/zootaxa.5460.1.1" xr:uid="{255889D0-5048-4B14-8320-0E0E64F2805E}"/>
    <hyperlink ref="Y33" r:id="rId196" display="https://doi.org/10.11646/zootaxa.5460.1.1" xr:uid="{DC65A335-0ED5-4123-860D-283160F6E516}"/>
    <hyperlink ref="Y434" r:id="rId197" display="https://doi.org/10.11646/zootaxa.5460.1.1" xr:uid="{760DAE1B-E504-4084-9AF3-60FF5FD80B3D}"/>
    <hyperlink ref="Y276" r:id="rId198" display="https://doi.org/10.11646/zootaxa.5460.1.1" xr:uid="{57D02D91-0D85-4411-A5ED-1C80FB29AEA0}"/>
    <hyperlink ref="Y132" r:id="rId199" display="https://doi.org/10.11646/zootaxa.5460.1.1" xr:uid="{5D7399C7-48AF-4BA9-8053-3F7B252050A0}"/>
    <hyperlink ref="Y455" r:id="rId200" display="https://doi.org/10.11646/zootaxa.5460.1.1" xr:uid="{3F606C15-C536-4F04-8DEB-A76A991ACD23}"/>
    <hyperlink ref="Y436" r:id="rId201" display="https://doi.org/10.11646/zootaxa.5460.1.1" xr:uid="{C885DBD4-D24D-40CF-BCB2-0640D0F0E4E6}"/>
    <hyperlink ref="Y437" r:id="rId202" display="https://doi.org/10.11646/zootaxa.5460.1.1" xr:uid="{253426C6-66CB-4F00-BBC2-1C3F7EA37D81}"/>
    <hyperlink ref="Y233" r:id="rId203" display="https://doi.org/10.11646/zootaxa.5460.1.1" xr:uid="{27ADE2EA-403E-45E0-8C30-5A478EC6826C}"/>
    <hyperlink ref="Y346" r:id="rId204" display="https://doi.org/10.11646/zootaxa.5460.1.1" xr:uid="{5846107A-FA38-48A5-8876-BB5C7B39F819}"/>
    <hyperlink ref="Y167" r:id="rId205" display="https://doi.org/10.11646/zootaxa.5460.1.1" xr:uid="{67F009E7-2E36-428A-99ED-919114A8FDD1}"/>
    <hyperlink ref="Y62" r:id="rId206" display="https://doi.org/10.11646/zootaxa.5460.1.1" xr:uid="{7D27814C-77B2-45B5-AA14-9B5ED2C08EBF}"/>
    <hyperlink ref="Y406" r:id="rId207" display="https://doi.org/10.11646/zootaxa.5460.1.1" xr:uid="{22E95692-4BDF-4A3F-B210-FFBA299FE00C}"/>
    <hyperlink ref="Y419" r:id="rId208" display="https://doi.org/10.1007/s12210-020-00942-6" xr:uid="{7ABB0656-CD1E-43C5-AFAC-AE3AE0CA0D06}"/>
    <hyperlink ref="Y398" r:id="rId209" display="https://doi.org/10.1007/978-3-031-06153-0_14" xr:uid="{D9FB0FFC-0B70-4845-B779-80C0D0D9BB20}"/>
    <hyperlink ref="Y348" r:id="rId210" display="https://doi.org/10.60024/nodo.v9i9.a3" xr:uid="{91D01CED-07C0-4073-B604-1FD0AAD27507}"/>
    <hyperlink ref="Y534" r:id="rId211" display="https://doi.org/10.61186/jibs.11.1.207" xr:uid="{DBAB01AA-759B-4A0D-B107-3DE591B3CFAB}"/>
    <hyperlink ref="Y41" r:id="rId212" display="https://doi.org/10.18348/opzool.2021.2.119" xr:uid="{83BD5616-71B1-40D4-BEA9-875ADAFEC721}"/>
    <hyperlink ref="Y77" r:id="rId213" display="https://doi.org/10.60024/zenodo.4268581" xr:uid="{FC772B82-7411-49CC-85F2-C856611D476F}"/>
    <hyperlink ref="Y385" r:id="rId214" display="https://doi.org/10.4081/fe.2020.470" xr:uid="{E879FB18-7C50-45B8-9149-D12D7D788FCF}"/>
    <hyperlink ref="Y42" r:id="rId215" display="https://doi.org/10.33736/bjrst.2022.2020" xr:uid="{A62F4BF4-8CA9-4270-A898-ECD23F518888}"/>
    <hyperlink ref="Y508" r:id="rId216" display="https://doi.org/10.1111/jbi.14457" xr:uid="{5015E798-07E7-49C5-8EB8-AF1D97D9A4F5}"/>
    <hyperlink ref="Y511" r:id="rId217" display="https://doi.org/10.1111/jbi.14457" xr:uid="{7EAB60CB-D238-42DC-91B7-1EEBC5D95D13}"/>
    <hyperlink ref="Y512" r:id="rId218" display="https://doi.org/10.1111/jbi.14457" xr:uid="{524C5540-523D-4BB0-BC95-1FD8D9281CBB}"/>
    <hyperlink ref="Y75" r:id="rId219" display="https://doi.org/10.1080/13887890.2010.9748357" xr:uid="{5CCE179F-C0B4-4800-A951-2C5D6EA7652A}"/>
    <hyperlink ref="Y388" r:id="rId220" display="https://doi.org/10.30550/j.azl/2022.66.1/2022-02-03" xr:uid="{58CAF0CF-552D-4E80-BA52-9A903A0A87DE}"/>
    <hyperlink ref="Y210" r:id="rId221" display="https://doi.org/10.11609/jott.7504.14.2.20654-20665" xr:uid="{811C3472-9FCE-4B83-BEAC-3966C513661B}"/>
    <hyperlink ref="Y164" r:id="rId222" display="https://doi.org/10.11609/jott.2609.8.11.9339-9349" xr:uid="{3EAC42E5-D166-4972-BF4B-19E86CBF7511}"/>
    <hyperlink ref="Y487" r:id="rId223" display="https://doi.org/10.1080/00305316.2021.1908188" xr:uid="{C19FDF85-91F6-4992-B72C-0A3B45803AE9}"/>
    <hyperlink ref="Y242" r:id="rId224" xr:uid="{DBAEF2B0-5EE8-4B6D-91D3-5C37F72D898E}"/>
    <hyperlink ref="Y241" r:id="rId225" display="https://doi.org/10.11609/jott.7715.14.11.22164-22178" xr:uid="{3D0BC721-06CF-4429-A3F2-74BA1C6428CF}"/>
    <hyperlink ref="Y163" r:id="rId226" display="https://doi.org/10.11609/JoTT.o4292.7805-11" xr:uid="{1A1D6E37-C2F9-4B8C-B440-8709B1D43A9D}"/>
    <hyperlink ref="Y206" r:id="rId227" display="https://doi.org/10.1080/00305316.2021.1982787" xr:uid="{68729A40-5834-4267-BEC6-5451DC8678D0}"/>
    <hyperlink ref="Y124" r:id="rId228" display="https://doi.org/10.5281/zenodo.2677689" xr:uid="{E602CC70-14FF-471D-9C16-5A4CA5A0A6F5}"/>
    <hyperlink ref="Y314" r:id="rId229" display="https://doi.org/10.5281/zenodo.2677689" xr:uid="{E63CCA48-924A-4939-85DB-4DA108C0A780}"/>
    <hyperlink ref="Y472" r:id="rId230" display="https://doi.org/10.5281/zenodo.2677689" xr:uid="{A7FACCCD-8C4A-4791-9648-BE2657A781D4}"/>
    <hyperlink ref="Y488" r:id="rId231" display="https://doi.org/10.5281/zenodo.2677689" xr:uid="{1F12A33D-2083-465C-AB8A-A7FC09CF281F}"/>
    <hyperlink ref="Y428" r:id="rId232" display="https://doi.org/10.5281/zenodo.2677689" xr:uid="{00914BAC-D2B1-46D0-8622-9E9C50783222}"/>
    <hyperlink ref="Y540" r:id="rId233" display="https://doi.org/10.5281/zenodo.2677689" xr:uid="{27C7FB1C-FC00-4C49-8145-8CCC31CF4D69}"/>
    <hyperlink ref="Y430" r:id="rId234" display="https://doi.org/10.5281/zenodo.2677689" xr:uid="{ABF98FAE-1F79-4B74-9660-0504EE175E39}"/>
    <hyperlink ref="Y116" r:id="rId235" display="https://doi.org/10.2307/1294590" xr:uid="{37D7C328-665D-4954-A05B-F1E377FC40F0}"/>
    <hyperlink ref="Y376" r:id="rId236" display="https://doi.org/10.2305/IUCN.UK.2021-3.RLTS.T21226A193512121.en" xr:uid="{67BFF6DA-D926-4581-8895-DAAD383B474F}"/>
    <hyperlink ref="Y524" r:id="rId237" display="https://doi.org/10.1111/jbi.14457" xr:uid="{34B208A2-68AE-4921-A8B9-114D5B27CF0F}"/>
    <hyperlink ref="Y317" r:id="rId238" display="https://doi.org/10.1111/jbi.14457" xr:uid="{ABF3CF90-E3E8-4369-879C-036D1C0C2B38}"/>
    <hyperlink ref="Y280" r:id="rId239" display="https://doi.org/10.1080/13887890.2012.738401" xr:uid="{BB5964BC-FC16-4123-B4FF-3834EB80E3CC}"/>
    <hyperlink ref="Y72" r:id="rId240" display="https://doi.org/10.1080/00379271.2013.848066" xr:uid="{AECCE7C6-346B-4E9F-BCE5-0992D1A59944}"/>
    <hyperlink ref="Y386" r:id="rId241" display="https://doi.org/10.1080/00379271.2013.848066" xr:uid="{D456D55C-1746-4AEA-ACD2-F148EACDD5E7}"/>
    <hyperlink ref="Y83" r:id="rId242" display="https://doi.org/10.18195/issn.0312-3162.34(2).2019.055-114" xr:uid="{32E605B3-A1DB-479E-8DCB-1580606853AE}"/>
    <hyperlink ref="Y128" r:id="rId243" display="https://doi.org/10.1590/1806-9665-rbent-2020-0052" xr:uid="{DF5FC2B1-BEE2-4E1F-9998-332DE7F71F1C}"/>
    <hyperlink ref="Y15" r:id="rId244" display="https://doi.org/10.1007/s00300-019-02479-3" xr:uid="{0DDAFB79-EA55-4143-AA30-75778302AC97}"/>
    <hyperlink ref="Y518" r:id="rId245" display="https://doi.org/10.26515/Fauna/1/2023/Arthropoda: Insecta:Odonata" xr:uid="{81A869E6-3503-4D86-A26F-D28E0576B447}"/>
    <hyperlink ref="Y539" r:id="rId246" display="https://doi.org/10.1080/13887890.2010.9748380" xr:uid="{A7C4A0C6-D4C0-4F7D-AE70-25907AC7133F}"/>
    <hyperlink ref="Y168" r:id="rId247" display="https://doi.org/10.1007/978-81-322-2178-4" xr:uid="{5966F411-8994-427E-B8F4-84CD5F4A2249}"/>
    <hyperlink ref="Y200" r:id="rId248" display="https://doi.org/10.1007/978-81-322-2178-4" xr:uid="{A9F8EA89-A18F-47BB-8CF4-642941376249}"/>
    <hyperlink ref="Y172" r:id="rId249" display="https://doi.org/10.1007/978-81-322-2178-4" xr:uid="{A2EDE016-3ABE-491F-B533-9E89A2F5147C}"/>
    <hyperlink ref="Y185" r:id="rId250" display="https://doi.org/10.1007/978-81-322-2178-4" xr:uid="{BC89854B-35C2-49AB-8AF4-CBFE7B94A328}"/>
    <hyperlink ref="Y424" r:id="rId251" display="https://doi.org/10.1007/978-81-322-2178-4" xr:uid="{6E0BC6D8-61E2-4731-AE89-D8AAF2D42B5C}"/>
    <hyperlink ref="Y312" r:id="rId252" display="https://doi.org/10.1007/978-81-322-2178-4" xr:uid="{CEC89604-2E6F-4D88-9C23-345326B25B81}"/>
    <hyperlink ref="Y266" r:id="rId253" display="https://doi.org/10.1007/978-81-322-2178-4" xr:uid="{70FB5F67-F659-4186-BE72-C489ECD605F1}"/>
    <hyperlink ref="Y329" r:id="rId254" display="https://doi.org/10.1007/978-81-322-2178-4" xr:uid="{A4D5EC68-3542-4262-B6B3-130F910627CF}"/>
    <hyperlink ref="Y291" r:id="rId255" display="https://doi.org/10.1007/978-81-322-2178-4" xr:uid="{7D6DBB67-963B-486D-A2E4-DF9B19F922BC}"/>
    <hyperlink ref="Y238" r:id="rId256" display="https://doi.org/10.2307/j.ctv2ks6tbb" xr:uid="{06C911A1-3CEF-469C-81FE-43EA51ACAF64}"/>
    <hyperlink ref="Y476" r:id="rId257" display="https://doi.org/10.11646/megataxa.14.1.1" xr:uid="{03F63393-1428-4900-A4AD-BB8AD0118B7B}"/>
    <hyperlink ref="Y447" r:id="rId258" display="https://doi.org/10.11646/megataxa.14.1.1" xr:uid="{9A33D1C2-8105-41C1-A1C0-5ED6DBAD74B1}"/>
    <hyperlink ref="Y362" r:id="rId259" display="https://doi.org/10.1002/ece3.3175" xr:uid="{1E910085-CAFB-4D30-AD3A-C7AE0813F1FC}"/>
    <hyperlink ref="Y330" r:id="rId260" display="https://doi.org/10.1002/ece3.3175" xr:uid="{734A07A2-AE60-4654-B204-8D9968583E38}"/>
    <hyperlink ref="Y215" r:id="rId261" display="https://doi.org/10.11646/megataxa.14.1.1" xr:uid="{DA7A1D72-7B48-4C98-A85A-1B1DD6A3C942}"/>
    <hyperlink ref="Y200:Y203" r:id="rId262" display="https://doi.org/10.1111/jbi.14457" xr:uid="{1CB1EFC7-A03E-4697-83A5-4406AEC2F1EB}"/>
    <hyperlink ref="Y322" r:id="rId263" xr:uid="{E090E4C1-0EAB-4D89-89FD-899CB52BA9F2}"/>
    <hyperlink ref="Y37" r:id="rId264" display="https://doi.org/10.1080/13887890.2012.738401" xr:uid="{662DAECE-20B3-48B9-872B-31019572E643}"/>
    <hyperlink ref="Y506" r:id="rId265" display="https://doi.org/10.1111/jbi.14457" xr:uid="{AA0B2B56-EE45-4E8A-8779-443FD0DBE3EA}"/>
  </hyperlinks>
  <pageMargins left="0.7" right="0.7" top="0.75" bottom="0.75" header="0.3" footer="0.3"/>
  <pageSetup paperSize="9" orientation="portrait" r:id="rId266"/>
  <legacyDrawing r:id="rId2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Follas de cálculo</vt:lpstr>
      </vt:variant>
      <vt:variant>
        <vt:i4>1</vt:i4>
      </vt:variant>
    </vt:vector>
  </HeadingPairs>
  <TitlesOfParts>
    <vt:vector size="1" baseType="lpstr">
      <vt:lpstr>Biogeography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Adolfo Cordero Rivera</dc:creator>
  <cp:lastModifiedBy>Adolfo Cordero Rivera</cp:lastModifiedBy>
  <dcterms:created xsi:type="dcterms:W3CDTF">2025-04-22T16:39:44Z</dcterms:created>
  <dcterms:modified xsi:type="dcterms:W3CDTF">2025-04-22T16:42:03Z</dcterms:modified>
</cp:coreProperties>
</file>