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740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<sst xmlns="http://schemas.openxmlformats.org/spreadsheetml/2006/main" count="262" uniqueCount="63">
  <si>
    <t>Variant</t>
  </si>
  <si>
    <t>Enzyme concentration</t>
  </si>
  <si>
    <t>Citalopram (μM)</t>
  </si>
  <si>
    <t>Demethylcitalopram (ng)</t>
  </si>
  <si>
    <t>pmol/min/pmol</t>
  </si>
  <si>
    <t>Mean</t>
  </si>
  <si>
    <t>SD</t>
  </si>
  <si>
    <t>CYP2C19 *1</t>
  </si>
  <si>
    <t>0.75pmol/ul</t>
  </si>
  <si>
    <t>CYP2C19 *2C (A161P)</t>
  </si>
  <si>
    <t>0.81pmol/ul</t>
  </si>
  <si>
    <t>CYP2C19*2E (M271I)</t>
  </si>
  <si>
    <t>1.27pmol/ul</t>
  </si>
  <si>
    <t>CYP2C19*2F (D341N)</t>
  </si>
  <si>
    <t>1.68pmol/ul</t>
  </si>
  <si>
    <t>CYP2C19*2G (D360V)</t>
  </si>
  <si>
    <t>0.93pmol/ul</t>
  </si>
  <si>
    <t>CYP2C19*2H (H396D)</t>
  </si>
  <si>
    <t>CYP2C19*2J (K421Q)</t>
  </si>
  <si>
    <t>1.51pmol/ul</t>
  </si>
  <si>
    <t>CYP2C19*3C (M136K)</t>
  </si>
  <si>
    <t>1.17pmol/ul</t>
  </si>
  <si>
    <t>CYP2C19*6 (R132Q)</t>
  </si>
  <si>
    <t>1.34pmol/ul</t>
  </si>
  <si>
    <t>CYP2C19*18 (R329H)</t>
  </si>
  <si>
    <t>1.91pmol/ul</t>
  </si>
  <si>
    <t>CYP2C19*23(G91R)</t>
  </si>
  <si>
    <t>0.27pmol/ul</t>
  </si>
  <si>
    <t>CYP2C19*29 (K28I)</t>
  </si>
  <si>
    <t>0.31pmol/ul</t>
  </si>
  <si>
    <t>CYP2C19*30 (R73C)</t>
  </si>
  <si>
    <t>1.83pmol/ul</t>
  </si>
  <si>
    <t>CYP2C19*31(H78Y)</t>
  </si>
  <si>
    <t>1.82pmol/ul</t>
  </si>
  <si>
    <t>CYP2C19*32 (H99R)</t>
  </si>
  <si>
    <t>1.81pmol/ul</t>
  </si>
  <si>
    <t>CYP2C19*33 (D188N)</t>
  </si>
  <si>
    <t>N231T</t>
  </si>
  <si>
    <t>1.35pmol/ul</t>
  </si>
  <si>
    <t>R124Q</t>
  </si>
  <si>
    <t>1.29pmol/ul</t>
  </si>
  <si>
    <t>R261W</t>
  </si>
  <si>
    <t>1.14pmol/ul</t>
  </si>
  <si>
    <t>S303N</t>
  </si>
  <si>
    <t>1.2pmol/ul</t>
  </si>
  <si>
    <t>I327T</t>
  </si>
  <si>
    <t>1.78pmol/ul</t>
  </si>
  <si>
    <t>A430V</t>
  </si>
  <si>
    <t>R125G</t>
  </si>
  <si>
    <t>1.72pmol/ul</t>
  </si>
  <si>
    <t>N277K</t>
  </si>
  <si>
    <t>1.1pmol/ul</t>
  </si>
  <si>
    <t>N403I</t>
  </si>
  <si>
    <t>1.65pmol/ul</t>
  </si>
  <si>
    <t>M255T</t>
  </si>
  <si>
    <t>1.05pmol/ul</t>
  </si>
  <si>
    <t>T130M</t>
  </si>
  <si>
    <t>0..45pmol/ul</t>
  </si>
  <si>
    <t>L16F</t>
  </si>
  <si>
    <t>0.57pmol/ul</t>
  </si>
  <si>
    <t>I331V</t>
  </si>
  <si>
    <t>1.58pmol/ul</t>
  </si>
  <si>
    <t>CYP2C19*3 (W212X) and 35SF were no metabolic product detected.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</si>
</sst>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Tahoma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326"/>
  <sheetViews>
    <sheetView tabSelected="1" workbookViewId="0">
      <selection activeCell="A4" sqref="A4:A11"/>
    </sheetView>
  </sheetViews>
  <sheetFormatPr defaultColWidth="9.06666666666667" defaultRowHeight="16.8"/>
  <cols>
    <col min="1" max="1" width="42.3583333333333" customWidth="1"/>
    <col min="2" max="2" width="19.1666666666667" customWidth="1"/>
    <col min="3" max="3" width="17.3583333333333" style="1" customWidth="1"/>
    <col min="4" max="4" width="9.725" style="1" customWidth="1"/>
    <col min="5" max="6" width="9.06666666666667" style="1"/>
    <col min="7" max="11" width="11.8666666666667" style="1"/>
  </cols>
  <sheetData>
    <row r="2" spans="5:11">
      <c r="E2" s="6"/>
      <c r="F2" s="6"/>
      <c r="G2" s="6"/>
      <c r="H2" s="6"/>
      <c r="I2" s="6"/>
      <c r="J2" s="6"/>
      <c r="K2" s="6"/>
    </row>
    <row r="3" spans="1:11">
      <c r="A3" s="2" t="s">
        <v>0</v>
      </c>
      <c r="B3" s="2" t="s">
        <v>1</v>
      </c>
      <c r="C3" s="3" t="s">
        <v>2</v>
      </c>
      <c r="D3" s="3" t="s">
        <v>3</v>
      </c>
      <c r="E3" s="3"/>
      <c r="F3" s="3"/>
      <c r="G3" s="3" t="s">
        <v>4</v>
      </c>
      <c r="H3" s="3"/>
      <c r="I3" s="3"/>
      <c r="J3" s="3" t="s">
        <v>5</v>
      </c>
      <c r="K3" s="3" t="s">
        <v>6</v>
      </c>
    </row>
    <row r="4" spans="1:11">
      <c r="A4" s="4" t="s">
        <v>7</v>
      </c>
      <c r="B4" s="4" t="s">
        <v>8</v>
      </c>
      <c r="C4" s="5">
        <v>10</v>
      </c>
      <c r="D4" s="5">
        <v>47.7</v>
      </c>
      <c r="E4" s="5">
        <v>45.64</v>
      </c>
      <c r="F4" s="5">
        <v>46.75</v>
      </c>
      <c r="G4" s="5">
        <f t="shared" ref="G4:G11" si="0">D4*1000/310/30/3.75</f>
        <v>1.36774193548387</v>
      </c>
      <c r="H4" s="5">
        <f t="shared" ref="H4:H11" si="1">E4*1000/310/30/3.75</f>
        <v>1.30867383512545</v>
      </c>
      <c r="I4" s="5">
        <f t="shared" ref="I4:I11" si="2">F4*1000/310/30/3.75</f>
        <v>1.3405017921147</v>
      </c>
      <c r="J4" s="5">
        <f t="shared" ref="J4:J11" si="3">AVERAGE(G4:I4)</f>
        <v>1.338972520908</v>
      </c>
      <c r="K4" s="5">
        <f t="shared" ref="K4:K11" si="4">STDEV(G4:I4)</f>
        <v>0.0295637298527417</v>
      </c>
    </row>
    <row r="5" spans="1:11">
      <c r="A5" s="4"/>
      <c r="B5" s="4"/>
      <c r="C5" s="5">
        <v>25</v>
      </c>
      <c r="D5" s="5">
        <v>110.76</v>
      </c>
      <c r="E5" s="5">
        <v>128.52</v>
      </c>
      <c r="F5" s="5">
        <v>119.87</v>
      </c>
      <c r="G5" s="5">
        <f t="shared" si="0"/>
        <v>3.17591397849462</v>
      </c>
      <c r="H5" s="5">
        <f t="shared" si="1"/>
        <v>3.68516129032258</v>
      </c>
      <c r="I5" s="5">
        <f t="shared" si="2"/>
        <v>3.43713261648745</v>
      </c>
      <c r="J5" s="5">
        <f t="shared" si="3"/>
        <v>3.43273596176822</v>
      </c>
      <c r="K5" s="5">
        <f t="shared" si="4"/>
        <v>0.254652123652131</v>
      </c>
    </row>
    <row r="6" spans="1:11">
      <c r="A6" s="4"/>
      <c r="B6" s="4"/>
      <c r="C6" s="5">
        <v>50</v>
      </c>
      <c r="D6" s="5">
        <v>174.58</v>
      </c>
      <c r="E6" s="5">
        <v>204.69</v>
      </c>
      <c r="F6" s="5">
        <v>189.28</v>
      </c>
      <c r="G6" s="5">
        <f t="shared" si="0"/>
        <v>5.00587813620072</v>
      </c>
      <c r="H6" s="5">
        <f t="shared" si="1"/>
        <v>5.86924731182796</v>
      </c>
      <c r="I6" s="5">
        <f t="shared" si="2"/>
        <v>5.4273835125448</v>
      </c>
      <c r="J6" s="5">
        <f t="shared" si="3"/>
        <v>5.43416965352449</v>
      </c>
      <c r="K6" s="5">
        <f t="shared" si="4"/>
        <v>0.431724590610568</v>
      </c>
    </row>
    <row r="7" spans="1:11">
      <c r="A7" s="4"/>
      <c r="B7" s="4"/>
      <c r="C7" s="5">
        <v>100</v>
      </c>
      <c r="D7" s="5">
        <v>295.64</v>
      </c>
      <c r="E7" s="5">
        <v>309.45</v>
      </c>
      <c r="F7" s="5">
        <v>301.3</v>
      </c>
      <c r="G7" s="5">
        <f t="shared" si="0"/>
        <v>8.47713261648746</v>
      </c>
      <c r="H7" s="5">
        <f t="shared" si="1"/>
        <v>8.87311827956989</v>
      </c>
      <c r="I7" s="5">
        <f t="shared" si="2"/>
        <v>8.63942652329749</v>
      </c>
      <c r="J7" s="5">
        <f t="shared" si="3"/>
        <v>8.66322580645161</v>
      </c>
      <c r="K7" s="5">
        <f t="shared" si="4"/>
        <v>0.199062718133499</v>
      </c>
    </row>
    <row r="8" spans="1:11">
      <c r="A8" s="4"/>
      <c r="B8" s="4"/>
      <c r="C8" s="5">
        <v>200</v>
      </c>
      <c r="D8" s="5">
        <v>397.84</v>
      </c>
      <c r="E8" s="5">
        <v>402.59</v>
      </c>
      <c r="F8" s="5">
        <v>400.16</v>
      </c>
      <c r="G8" s="5">
        <f t="shared" si="0"/>
        <v>11.4075985663082</v>
      </c>
      <c r="H8" s="5">
        <f t="shared" si="1"/>
        <v>11.5437992831541</v>
      </c>
      <c r="I8" s="5">
        <f t="shared" si="2"/>
        <v>11.4741218637993</v>
      </c>
      <c r="J8" s="5">
        <f t="shared" si="3"/>
        <v>11.4751732377539</v>
      </c>
      <c r="K8" s="5">
        <f t="shared" si="4"/>
        <v>0.0681064450527786</v>
      </c>
    </row>
    <row r="9" spans="1:11">
      <c r="A9" s="4"/>
      <c r="B9" s="4"/>
      <c r="C9" s="5">
        <v>500</v>
      </c>
      <c r="D9" s="5">
        <v>583.65</v>
      </c>
      <c r="E9" s="5">
        <v>533.22</v>
      </c>
      <c r="F9" s="5">
        <v>538.92</v>
      </c>
      <c r="G9" s="5">
        <f t="shared" si="0"/>
        <v>16.7354838709677</v>
      </c>
      <c r="H9" s="5">
        <f t="shared" si="1"/>
        <v>15.2894623655914</v>
      </c>
      <c r="I9" s="5">
        <f t="shared" si="2"/>
        <v>15.4529032258065</v>
      </c>
      <c r="J9" s="5">
        <f t="shared" si="3"/>
        <v>15.8259498207885</v>
      </c>
      <c r="K9" s="5">
        <f t="shared" si="4"/>
        <v>0.791907425159979</v>
      </c>
    </row>
    <row r="10" spans="1:11">
      <c r="A10" s="4"/>
      <c r="B10" s="4"/>
      <c r="C10" s="5">
        <v>1000</v>
      </c>
      <c r="D10" s="5">
        <v>601.93</v>
      </c>
      <c r="E10" s="5">
        <v>590.94</v>
      </c>
      <c r="F10" s="5">
        <v>600.05</v>
      </c>
      <c r="G10" s="5">
        <f t="shared" si="0"/>
        <v>17.2596415770609</v>
      </c>
      <c r="H10" s="5">
        <f t="shared" si="1"/>
        <v>16.9445161290323</v>
      </c>
      <c r="I10" s="5">
        <f t="shared" si="2"/>
        <v>17.2057347670251</v>
      </c>
      <c r="J10" s="5">
        <f t="shared" si="3"/>
        <v>17.1366308243728</v>
      </c>
      <c r="K10" s="5">
        <f t="shared" si="4"/>
        <v>0.168545329708035</v>
      </c>
    </row>
    <row r="11" spans="1:11">
      <c r="A11" s="4"/>
      <c r="B11" s="4"/>
      <c r="C11" s="5">
        <v>1500</v>
      </c>
      <c r="D11" s="5">
        <v>602.86</v>
      </c>
      <c r="E11" s="5">
        <v>605.18</v>
      </c>
      <c r="F11" s="5">
        <v>604.97</v>
      </c>
      <c r="G11" s="5">
        <f t="shared" si="0"/>
        <v>17.2863082437276</v>
      </c>
      <c r="H11" s="5">
        <f t="shared" si="1"/>
        <v>17.3528315412186</v>
      </c>
      <c r="I11" s="5">
        <f t="shared" si="2"/>
        <v>17.3468100358423</v>
      </c>
      <c r="J11" s="5">
        <f t="shared" si="3"/>
        <v>17.3286499402628</v>
      </c>
      <c r="K11" s="5">
        <f t="shared" si="4"/>
        <v>0.0367923780267235</v>
      </c>
    </row>
    <row r="12" spans="3:11">
      <c r="C12" s="6"/>
      <c r="D12" s="6"/>
      <c r="E12" s="6"/>
      <c r="F12" s="6"/>
      <c r="G12" s="6"/>
      <c r="H12" s="6"/>
      <c r="I12" s="6"/>
      <c r="J12" s="6"/>
      <c r="K12" s="6"/>
    </row>
    <row r="13" spans="5:11">
      <c r="E13" s="6"/>
      <c r="F13" s="6"/>
      <c r="G13" s="6"/>
      <c r="H13" s="6"/>
      <c r="I13" s="6"/>
      <c r="J13" s="6"/>
      <c r="K13" s="6"/>
    </row>
    <row r="14" spans="1:11">
      <c r="A14" s="2" t="s">
        <v>0</v>
      </c>
      <c r="B14" s="2" t="s">
        <v>1</v>
      </c>
      <c r="C14" s="3" t="s">
        <v>2</v>
      </c>
      <c r="D14" s="3" t="s">
        <v>3</v>
      </c>
      <c r="E14" s="3"/>
      <c r="F14" s="3"/>
      <c r="G14" s="3" t="s">
        <v>4</v>
      </c>
      <c r="H14" s="3"/>
      <c r="I14" s="3"/>
      <c r="J14" s="3" t="s">
        <v>5</v>
      </c>
      <c r="K14" s="3" t="s">
        <v>6</v>
      </c>
    </row>
    <row r="15" spans="1:11">
      <c r="A15" s="4" t="s">
        <v>9</v>
      </c>
      <c r="B15" s="4" t="s">
        <v>10</v>
      </c>
      <c r="C15" s="5">
        <v>10</v>
      </c>
      <c r="D15" s="5">
        <v>18.77</v>
      </c>
      <c r="E15" s="5">
        <v>18.42</v>
      </c>
      <c r="F15" s="5">
        <v>18.79</v>
      </c>
      <c r="G15" s="5">
        <f t="shared" ref="G15:G22" si="5">D15*1000/310/30/4.05</f>
        <v>0.498340634541351</v>
      </c>
      <c r="H15" s="5">
        <f t="shared" ref="H15:H22" si="6">E15*1000/310/30/4.05</f>
        <v>0.489048187972919</v>
      </c>
      <c r="I15" s="5">
        <f t="shared" ref="I15:I22" si="7">F15*1000/310/30/4.05</f>
        <v>0.498871631488119</v>
      </c>
      <c r="J15" s="5">
        <f t="shared" ref="J15:J22" si="8">AVERAGE(G15:I15)</f>
        <v>0.49542015133413</v>
      </c>
      <c r="K15" s="5">
        <f t="shared" ref="K15:K22" si="9">STDEV(G15:I15)</f>
        <v>0.00552466535156901</v>
      </c>
    </row>
    <row r="16" spans="1:11">
      <c r="A16" s="4"/>
      <c r="B16" s="4"/>
      <c r="C16" s="5">
        <v>25</v>
      </c>
      <c r="D16" s="5">
        <v>39.56</v>
      </c>
      <c r="E16" s="5">
        <v>44.68</v>
      </c>
      <c r="F16" s="5">
        <v>41.87</v>
      </c>
      <c r="G16" s="5">
        <f t="shared" si="5"/>
        <v>1.05031196070623</v>
      </c>
      <c r="H16" s="5">
        <f t="shared" si="6"/>
        <v>1.18624717907872</v>
      </c>
      <c r="I16" s="5">
        <f t="shared" si="7"/>
        <v>1.11164210805788</v>
      </c>
      <c r="J16" s="5">
        <f t="shared" si="8"/>
        <v>1.11606708261427</v>
      </c>
      <c r="K16" s="5">
        <f t="shared" si="9"/>
        <v>0.0680755550720152</v>
      </c>
    </row>
    <row r="17" spans="1:11">
      <c r="A17" s="4"/>
      <c r="B17" s="4"/>
      <c r="C17" s="5">
        <v>50</v>
      </c>
      <c r="D17" s="5">
        <v>69.87</v>
      </c>
      <c r="E17" s="5">
        <v>58.22</v>
      </c>
      <c r="F17" s="5">
        <v>64.62</v>
      </c>
      <c r="G17" s="5">
        <f t="shared" si="5"/>
        <v>1.85503783353246</v>
      </c>
      <c r="H17" s="5">
        <f t="shared" si="6"/>
        <v>1.54573211204036</v>
      </c>
      <c r="I17" s="5">
        <f t="shared" si="7"/>
        <v>1.71565113500597</v>
      </c>
      <c r="J17" s="5">
        <f t="shared" si="8"/>
        <v>1.70547369352626</v>
      </c>
      <c r="K17" s="5">
        <f t="shared" si="9"/>
        <v>0.15490381716808</v>
      </c>
    </row>
    <row r="18" spans="1:11">
      <c r="A18" s="4"/>
      <c r="B18" s="4"/>
      <c r="C18" s="5">
        <v>100</v>
      </c>
      <c r="D18" s="5">
        <v>84.65</v>
      </c>
      <c r="E18" s="5">
        <v>103.66</v>
      </c>
      <c r="F18" s="5">
        <v>94.12</v>
      </c>
      <c r="G18" s="5">
        <f t="shared" si="5"/>
        <v>2.24744457719368</v>
      </c>
      <c r="H18" s="5">
        <f t="shared" si="6"/>
        <v>2.75215717509624</v>
      </c>
      <c r="I18" s="5">
        <f t="shared" si="7"/>
        <v>2.49887163148812</v>
      </c>
      <c r="J18" s="5">
        <f t="shared" si="8"/>
        <v>2.49949112792601</v>
      </c>
      <c r="K18" s="5">
        <f t="shared" si="9"/>
        <v>0.252356869239309</v>
      </c>
    </row>
    <row r="19" spans="1:11">
      <c r="A19" s="4"/>
      <c r="B19" s="4"/>
      <c r="C19" s="5">
        <v>200</v>
      </c>
      <c r="D19" s="5">
        <v>121.41</v>
      </c>
      <c r="E19" s="5">
        <v>119.17</v>
      </c>
      <c r="F19" s="5">
        <v>120.48</v>
      </c>
      <c r="G19" s="5">
        <f t="shared" si="5"/>
        <v>3.22341696535245</v>
      </c>
      <c r="H19" s="5">
        <f t="shared" si="6"/>
        <v>3.16394530731448</v>
      </c>
      <c r="I19" s="5">
        <f t="shared" si="7"/>
        <v>3.19872560732776</v>
      </c>
      <c r="J19" s="5">
        <f t="shared" si="8"/>
        <v>3.1953626266649</v>
      </c>
      <c r="K19" s="5">
        <f t="shared" si="9"/>
        <v>0.029878115011665</v>
      </c>
    </row>
    <row r="20" spans="1:11">
      <c r="A20" s="4"/>
      <c r="B20" s="4"/>
      <c r="C20" s="5">
        <v>500</v>
      </c>
      <c r="D20" s="5">
        <v>160.26</v>
      </c>
      <c r="E20" s="5">
        <v>166.63</v>
      </c>
      <c r="F20" s="5">
        <v>163.74</v>
      </c>
      <c r="G20" s="5">
        <f t="shared" si="5"/>
        <v>4.25487853444843</v>
      </c>
      <c r="H20" s="5">
        <f t="shared" si="6"/>
        <v>4.42400106199389</v>
      </c>
      <c r="I20" s="5">
        <f t="shared" si="7"/>
        <v>4.34727200318598</v>
      </c>
      <c r="J20" s="5">
        <f t="shared" si="8"/>
        <v>4.34205053320943</v>
      </c>
      <c r="K20" s="5">
        <f t="shared" si="9"/>
        <v>0.084682082770671</v>
      </c>
    </row>
    <row r="21" spans="1:11">
      <c r="A21" s="4"/>
      <c r="B21" s="4"/>
      <c r="C21" s="5">
        <v>1000</v>
      </c>
      <c r="D21" s="5">
        <v>196.88</v>
      </c>
      <c r="E21" s="5">
        <v>180.93</v>
      </c>
      <c r="F21" s="5">
        <v>187.57</v>
      </c>
      <c r="G21" s="5">
        <f t="shared" si="5"/>
        <v>5.22713394397982</v>
      </c>
      <c r="H21" s="5">
        <f t="shared" si="6"/>
        <v>4.8036638789327</v>
      </c>
      <c r="I21" s="5">
        <f t="shared" si="7"/>
        <v>4.97995486525953</v>
      </c>
      <c r="J21" s="5">
        <f t="shared" si="8"/>
        <v>5.00358422939068</v>
      </c>
      <c r="K21" s="5">
        <f t="shared" si="9"/>
        <v>0.212721611818561</v>
      </c>
    </row>
    <row r="22" spans="1:11">
      <c r="A22" s="4"/>
      <c r="B22" s="4"/>
      <c r="C22" s="5">
        <v>1500</v>
      </c>
      <c r="D22" s="5">
        <v>186.24</v>
      </c>
      <c r="E22" s="5">
        <v>189.3</v>
      </c>
      <c r="F22" s="5">
        <v>185.25</v>
      </c>
      <c r="G22" s="5">
        <f t="shared" si="5"/>
        <v>4.94464356829948</v>
      </c>
      <c r="H22" s="5">
        <f t="shared" si="6"/>
        <v>5.02588610115492</v>
      </c>
      <c r="I22" s="5">
        <f t="shared" si="7"/>
        <v>4.91835921943449</v>
      </c>
      <c r="J22" s="5">
        <f t="shared" si="8"/>
        <v>4.96296296296296</v>
      </c>
      <c r="K22" s="5">
        <f t="shared" si="9"/>
        <v>0.0560553988368393</v>
      </c>
    </row>
    <row r="23" spans="3:11">
      <c r="C23" s="6"/>
      <c r="D23" s="6"/>
      <c r="E23" s="6"/>
      <c r="F23" s="6"/>
      <c r="G23" s="6"/>
      <c r="H23" s="6"/>
      <c r="I23" s="6"/>
      <c r="J23" s="6"/>
      <c r="K23" s="6"/>
    </row>
    <row r="24" spans="5:11">
      <c r="E24" s="6"/>
      <c r="F24" s="6"/>
      <c r="G24" s="6"/>
      <c r="H24" s="6"/>
      <c r="I24" s="6"/>
      <c r="J24" s="6"/>
      <c r="K24" s="6"/>
    </row>
    <row r="25" spans="1:11">
      <c r="A25" s="7" t="s">
        <v>0</v>
      </c>
      <c r="B25" s="7" t="s">
        <v>1</v>
      </c>
      <c r="C25" s="3" t="s">
        <v>2</v>
      </c>
      <c r="D25" s="3" t="s">
        <v>3</v>
      </c>
      <c r="E25" s="3"/>
      <c r="F25" s="3"/>
      <c r="G25" s="3" t="s">
        <v>4</v>
      </c>
      <c r="H25" s="3"/>
      <c r="I25" s="3"/>
      <c r="J25" s="3" t="s">
        <v>5</v>
      </c>
      <c r="K25" s="3" t="s">
        <v>6</v>
      </c>
    </row>
    <row r="26" spans="1:11">
      <c r="A26" s="4" t="s">
        <v>11</v>
      </c>
      <c r="B26" s="4" t="s">
        <v>12</v>
      </c>
      <c r="C26" s="5">
        <v>10</v>
      </c>
      <c r="D26" s="5">
        <v>51.64</v>
      </c>
      <c r="E26" s="5">
        <v>42.72</v>
      </c>
      <c r="F26" s="5">
        <v>33.49</v>
      </c>
      <c r="G26" s="5">
        <f t="shared" ref="G26:G33" si="10">D26*1000/310/30/6.35</f>
        <v>0.874439082211498</v>
      </c>
      <c r="H26" s="5">
        <f t="shared" ref="H26:H33" si="11">E26*1000/310/30/6.35</f>
        <v>0.723393446786894</v>
      </c>
      <c r="I26" s="5">
        <f t="shared" ref="I26:I33" si="12">F26*1000/310/30/6.35</f>
        <v>0.567098467530268</v>
      </c>
      <c r="J26" s="5">
        <f t="shared" ref="J26:J33" si="13">AVERAGE(G26:I26)</f>
        <v>0.721643665509553</v>
      </c>
      <c r="K26" s="5">
        <f t="shared" ref="K26:K33" si="14">STDEV(G26:I26)</f>
        <v>0.15367777867684</v>
      </c>
    </row>
    <row r="27" spans="1:11">
      <c r="A27" s="4"/>
      <c r="B27" s="4"/>
      <c r="C27" s="5">
        <v>25</v>
      </c>
      <c r="D27" s="5">
        <v>115.02</v>
      </c>
      <c r="E27" s="5">
        <v>85.28</v>
      </c>
      <c r="F27" s="5">
        <v>88.12</v>
      </c>
      <c r="G27" s="5">
        <f t="shared" si="10"/>
        <v>1.94767589535179</v>
      </c>
      <c r="H27" s="5">
        <f t="shared" si="11"/>
        <v>1.44407755482178</v>
      </c>
      <c r="I27" s="5">
        <f t="shared" si="12"/>
        <v>1.49216831766997</v>
      </c>
      <c r="J27" s="5">
        <f t="shared" si="13"/>
        <v>1.62797392261451</v>
      </c>
      <c r="K27" s="5">
        <f t="shared" si="14"/>
        <v>0.277912205375927</v>
      </c>
    </row>
    <row r="28" spans="1:11">
      <c r="A28" s="4"/>
      <c r="B28" s="4"/>
      <c r="C28" s="5">
        <v>50</v>
      </c>
      <c r="D28" s="5">
        <v>211.9</v>
      </c>
      <c r="E28" s="5">
        <v>180.84</v>
      </c>
      <c r="F28" s="5">
        <v>182.15</v>
      </c>
      <c r="G28" s="5">
        <f t="shared" si="10"/>
        <v>3.58818050969435</v>
      </c>
      <c r="H28" s="5">
        <f t="shared" si="11"/>
        <v>3.06223012446025</v>
      </c>
      <c r="I28" s="5">
        <f t="shared" si="12"/>
        <v>3.08441283549234</v>
      </c>
      <c r="J28" s="5">
        <f t="shared" si="13"/>
        <v>3.24494115654898</v>
      </c>
      <c r="K28" s="5">
        <f t="shared" si="14"/>
        <v>0.297460851756872</v>
      </c>
    </row>
    <row r="29" spans="1:11">
      <c r="A29" s="4"/>
      <c r="B29" s="4"/>
      <c r="C29" s="5">
        <v>100</v>
      </c>
      <c r="D29" s="5">
        <v>379.59</v>
      </c>
      <c r="E29" s="5">
        <v>305.33</v>
      </c>
      <c r="F29" s="5">
        <v>341.48</v>
      </c>
      <c r="G29" s="5">
        <f t="shared" si="10"/>
        <v>6.42773685547371</v>
      </c>
      <c r="H29" s="5">
        <f t="shared" si="11"/>
        <v>5.17026500719668</v>
      </c>
      <c r="I29" s="5">
        <f t="shared" si="12"/>
        <v>5.78240623147913</v>
      </c>
      <c r="J29" s="5">
        <f t="shared" si="13"/>
        <v>5.79346936471651</v>
      </c>
      <c r="K29" s="5">
        <f t="shared" si="14"/>
        <v>0.628808919299086</v>
      </c>
    </row>
    <row r="30" spans="1:11">
      <c r="A30" s="4"/>
      <c r="B30" s="4"/>
      <c r="C30" s="5">
        <v>200</v>
      </c>
      <c r="D30" s="5">
        <v>499.72</v>
      </c>
      <c r="E30" s="5">
        <v>512.27</v>
      </c>
      <c r="F30" s="5">
        <v>463.47</v>
      </c>
      <c r="G30" s="5">
        <f t="shared" si="10"/>
        <v>8.46194225721785</v>
      </c>
      <c r="H30" s="5">
        <f t="shared" si="11"/>
        <v>8.6744560155787</v>
      </c>
      <c r="I30" s="5">
        <f t="shared" si="12"/>
        <v>7.84810769621539</v>
      </c>
      <c r="J30" s="5">
        <f t="shared" si="13"/>
        <v>8.32816865633731</v>
      </c>
      <c r="K30" s="5">
        <f t="shared" si="14"/>
        <v>0.429108865496914</v>
      </c>
    </row>
    <row r="31" spans="1:11">
      <c r="A31" s="4"/>
      <c r="B31" s="4"/>
      <c r="C31" s="5">
        <v>500</v>
      </c>
      <c r="D31" s="5">
        <v>618.22</v>
      </c>
      <c r="E31" s="5">
        <v>598.38</v>
      </c>
      <c r="F31" s="5">
        <v>596.61</v>
      </c>
      <c r="G31" s="5">
        <f t="shared" si="10"/>
        <v>10.4685462704259</v>
      </c>
      <c r="H31" s="5">
        <f t="shared" si="11"/>
        <v>10.1325882651765</v>
      </c>
      <c r="I31" s="5">
        <f t="shared" si="12"/>
        <v>10.1026162052324</v>
      </c>
      <c r="J31" s="5">
        <f t="shared" si="13"/>
        <v>10.2345835802783</v>
      </c>
      <c r="K31" s="5">
        <f t="shared" si="14"/>
        <v>0.203171076632847</v>
      </c>
    </row>
    <row r="32" spans="1:11">
      <c r="A32" s="4"/>
      <c r="B32" s="4"/>
      <c r="C32" s="5">
        <v>1000</v>
      </c>
      <c r="D32" s="5">
        <v>661.72</v>
      </c>
      <c r="E32" s="5">
        <v>673.71</v>
      </c>
      <c r="F32" s="5">
        <v>675</v>
      </c>
      <c r="G32" s="5">
        <f t="shared" si="10"/>
        <v>11.2051477436288</v>
      </c>
      <c r="H32" s="5">
        <f t="shared" si="11"/>
        <v>11.4081788163576</v>
      </c>
      <c r="I32" s="5">
        <f t="shared" si="12"/>
        <v>11.4300228600457</v>
      </c>
      <c r="J32" s="5">
        <f t="shared" si="13"/>
        <v>11.3477831400107</v>
      </c>
      <c r="K32" s="5">
        <f t="shared" si="14"/>
        <v>0.124007793250784</v>
      </c>
    </row>
    <row r="33" spans="1:11">
      <c r="A33" s="4"/>
      <c r="B33" s="4"/>
      <c r="C33" s="5">
        <v>1500</v>
      </c>
      <c r="D33" s="5">
        <v>673.26</v>
      </c>
      <c r="E33" s="5">
        <v>709.07</v>
      </c>
      <c r="F33" s="5">
        <v>673.25</v>
      </c>
      <c r="G33" s="5">
        <f t="shared" si="10"/>
        <v>11.4005588011176</v>
      </c>
      <c r="H33" s="5">
        <f t="shared" si="11"/>
        <v>12.006942680552</v>
      </c>
      <c r="I33" s="5">
        <f t="shared" si="12"/>
        <v>11.4003894674456</v>
      </c>
      <c r="J33" s="5">
        <f t="shared" si="13"/>
        <v>11.6026303163717</v>
      </c>
      <c r="K33" s="5">
        <f t="shared" si="14"/>
        <v>0.350144788680712</v>
      </c>
    </row>
    <row r="34" spans="3:11">
      <c r="C34" s="6"/>
      <c r="D34" s="6"/>
      <c r="E34" s="6"/>
      <c r="F34" s="6"/>
      <c r="G34" s="6"/>
      <c r="H34" s="6"/>
      <c r="I34" s="6"/>
      <c r="J34" s="6"/>
      <c r="K34" s="6"/>
    </row>
    <row r="35" spans="5:11">
      <c r="E35" s="6"/>
      <c r="F35" s="6"/>
      <c r="G35" s="6"/>
      <c r="H35" s="6"/>
      <c r="I35" s="6"/>
      <c r="J35" s="6"/>
      <c r="K35" s="6"/>
    </row>
    <row r="36" spans="1:11">
      <c r="A36" s="7" t="s">
        <v>0</v>
      </c>
      <c r="B36" s="7" t="s">
        <v>1</v>
      </c>
      <c r="C36" s="3" t="s">
        <v>2</v>
      </c>
      <c r="D36" s="3" t="s">
        <v>3</v>
      </c>
      <c r="E36" s="3"/>
      <c r="F36" s="3"/>
      <c r="G36" s="3" t="s">
        <v>4</v>
      </c>
      <c r="H36" s="3"/>
      <c r="I36" s="3"/>
      <c r="J36" s="3" t="s">
        <v>5</v>
      </c>
      <c r="K36" s="3" t="s">
        <v>6</v>
      </c>
    </row>
    <row r="37" spans="1:11">
      <c r="A37" s="4" t="s">
        <v>13</v>
      </c>
      <c r="B37" s="4" t="s">
        <v>14</v>
      </c>
      <c r="C37" s="5">
        <v>10</v>
      </c>
      <c r="D37" s="5">
        <v>46.59</v>
      </c>
      <c r="E37" s="5">
        <v>54.68</v>
      </c>
      <c r="F37" s="5">
        <v>50.76</v>
      </c>
      <c r="G37" s="5">
        <f t="shared" ref="G37:G44" si="15">D37*1000/310/30/8.4</f>
        <v>0.596390168970814</v>
      </c>
      <c r="H37" s="5">
        <f t="shared" ref="H37:H44" si="16">E37*1000/310/30/8.4</f>
        <v>0.69994879672299</v>
      </c>
      <c r="I37" s="5">
        <f t="shared" ref="I37:I44" si="17">F37*1000/310/30/8.4</f>
        <v>0.649769585253456</v>
      </c>
      <c r="J37" s="5">
        <f t="shared" ref="J37:J44" si="18">AVERAGE(G37:I37)</f>
        <v>0.648702850315753</v>
      </c>
      <c r="K37" s="5">
        <f t="shared" ref="K37:K44" si="19">STDEV(G37:I37)</f>
        <v>0.0517875543740861</v>
      </c>
    </row>
    <row r="38" spans="1:11">
      <c r="A38" s="4"/>
      <c r="B38" s="4"/>
      <c r="C38" s="5">
        <v>25</v>
      </c>
      <c r="D38" s="5">
        <v>155.39</v>
      </c>
      <c r="E38" s="5">
        <v>90.94</v>
      </c>
      <c r="F38" s="5">
        <v>131.96</v>
      </c>
      <c r="G38" s="5">
        <f t="shared" si="15"/>
        <v>1.98911930363543</v>
      </c>
      <c r="H38" s="5">
        <f t="shared" si="16"/>
        <v>1.16410650281618</v>
      </c>
      <c r="I38" s="5">
        <f t="shared" si="17"/>
        <v>1.68919610855095</v>
      </c>
      <c r="J38" s="5">
        <f t="shared" si="18"/>
        <v>1.61414063833419</v>
      </c>
      <c r="K38" s="5">
        <f t="shared" si="19"/>
        <v>0.417596124366595</v>
      </c>
    </row>
    <row r="39" spans="1:11">
      <c r="A39" s="4"/>
      <c r="B39" s="4"/>
      <c r="C39" s="5">
        <v>50</v>
      </c>
      <c r="D39" s="5">
        <v>194.96</v>
      </c>
      <c r="E39" s="5">
        <v>271.53</v>
      </c>
      <c r="F39" s="5">
        <v>210.14</v>
      </c>
      <c r="G39" s="5">
        <f t="shared" si="15"/>
        <v>2.49564772145417</v>
      </c>
      <c r="H39" s="5">
        <f t="shared" si="16"/>
        <v>3.4758064516129</v>
      </c>
      <c r="I39" s="5">
        <f t="shared" si="17"/>
        <v>2.68996415770609</v>
      </c>
      <c r="J39" s="5">
        <f t="shared" si="18"/>
        <v>2.88713944359106</v>
      </c>
      <c r="K39" s="5">
        <f t="shared" si="19"/>
        <v>0.518976255814711</v>
      </c>
    </row>
    <row r="40" spans="1:11">
      <c r="A40" s="4"/>
      <c r="B40" s="4"/>
      <c r="C40" s="5">
        <v>100</v>
      </c>
      <c r="D40" s="5">
        <v>398.57</v>
      </c>
      <c r="E40" s="5">
        <v>362.53</v>
      </c>
      <c r="F40" s="5">
        <v>379.68</v>
      </c>
      <c r="G40" s="5">
        <f t="shared" si="15"/>
        <v>5.10202252944188</v>
      </c>
      <c r="H40" s="5">
        <f t="shared" si="16"/>
        <v>4.64068100358423</v>
      </c>
      <c r="I40" s="5">
        <f t="shared" si="17"/>
        <v>4.86021505376344</v>
      </c>
      <c r="J40" s="5">
        <f t="shared" si="18"/>
        <v>4.86763952892985</v>
      </c>
      <c r="K40" s="5">
        <f t="shared" si="19"/>
        <v>0.230760358367267</v>
      </c>
    </row>
    <row r="41" spans="1:11">
      <c r="A41" s="4"/>
      <c r="B41" s="4"/>
      <c r="C41" s="5">
        <v>200</v>
      </c>
      <c r="D41" s="5">
        <v>421.02</v>
      </c>
      <c r="E41" s="5">
        <v>491.49</v>
      </c>
      <c r="F41" s="5">
        <v>454.3</v>
      </c>
      <c r="G41" s="5">
        <f t="shared" si="15"/>
        <v>5.38940092165899</v>
      </c>
      <c r="H41" s="5">
        <f t="shared" si="16"/>
        <v>6.29147465437788</v>
      </c>
      <c r="I41" s="5">
        <f t="shared" si="17"/>
        <v>5.81541218637993</v>
      </c>
      <c r="J41" s="5">
        <f t="shared" si="18"/>
        <v>5.8320959208056</v>
      </c>
      <c r="K41" s="5">
        <f t="shared" si="19"/>
        <v>0.451268229616421</v>
      </c>
    </row>
    <row r="42" spans="1:11">
      <c r="A42" s="4"/>
      <c r="B42" s="4"/>
      <c r="C42" s="5">
        <v>500</v>
      </c>
      <c r="D42" s="5">
        <v>578.81</v>
      </c>
      <c r="E42" s="5">
        <v>616.38</v>
      </c>
      <c r="F42" s="5">
        <v>598.6</v>
      </c>
      <c r="G42" s="5">
        <f t="shared" si="15"/>
        <v>7.40924219150026</v>
      </c>
      <c r="H42" s="5">
        <f t="shared" si="16"/>
        <v>7.89016897081413</v>
      </c>
      <c r="I42" s="5">
        <f t="shared" si="17"/>
        <v>7.66257040450589</v>
      </c>
      <c r="J42" s="5">
        <f t="shared" si="18"/>
        <v>7.65399385560676</v>
      </c>
      <c r="K42" s="5">
        <f t="shared" si="19"/>
        <v>0.240578073935612</v>
      </c>
    </row>
    <row r="43" spans="1:11">
      <c r="A43" s="4"/>
      <c r="B43" s="4"/>
      <c r="C43" s="5">
        <v>1000</v>
      </c>
      <c r="D43" s="5">
        <v>612.11</v>
      </c>
      <c r="E43" s="5">
        <v>638.14</v>
      </c>
      <c r="F43" s="5">
        <v>623.03</v>
      </c>
      <c r="G43" s="5">
        <f t="shared" si="15"/>
        <v>7.83550947260625</v>
      </c>
      <c r="H43" s="5">
        <f t="shared" si="16"/>
        <v>8.16871479774705</v>
      </c>
      <c r="I43" s="5">
        <f t="shared" si="17"/>
        <v>7.9752944188428</v>
      </c>
      <c r="J43" s="5">
        <f t="shared" si="18"/>
        <v>7.9931728963987</v>
      </c>
      <c r="K43" s="5">
        <f t="shared" si="19"/>
        <v>0.167320581953732</v>
      </c>
    </row>
    <row r="44" spans="1:11">
      <c r="A44" s="4"/>
      <c r="B44" s="4"/>
      <c r="C44" s="5">
        <v>1500</v>
      </c>
      <c r="D44" s="5">
        <v>655.7</v>
      </c>
      <c r="E44" s="5">
        <v>635.07</v>
      </c>
      <c r="F44" s="5">
        <v>634.79</v>
      </c>
      <c r="G44" s="5">
        <f t="shared" si="15"/>
        <v>8.39349718381976</v>
      </c>
      <c r="H44" s="5">
        <f t="shared" si="16"/>
        <v>8.12941628264209</v>
      </c>
      <c r="I44" s="5">
        <f t="shared" si="17"/>
        <v>8.12583205325141</v>
      </c>
      <c r="J44" s="5">
        <f t="shared" si="18"/>
        <v>8.21624850657109</v>
      </c>
      <c r="K44" s="5">
        <f t="shared" si="19"/>
        <v>0.15351231828386</v>
      </c>
    </row>
    <row r="45" spans="3:11">
      <c r="C45" s="6"/>
      <c r="D45" s="6"/>
      <c r="E45" s="6"/>
      <c r="F45" s="6"/>
      <c r="G45" s="6"/>
      <c r="H45" s="6"/>
      <c r="I45" s="6"/>
      <c r="J45" s="6"/>
      <c r="K45" s="6"/>
    </row>
    <row r="46" spans="5:11">
      <c r="E46" s="6"/>
      <c r="F46" s="6"/>
      <c r="G46" s="6"/>
      <c r="H46" s="6"/>
      <c r="I46" s="6"/>
      <c r="J46" s="6"/>
      <c r="K46" s="6"/>
    </row>
    <row r="47" spans="1:11">
      <c r="A47" s="2" t="s">
        <v>0</v>
      </c>
      <c r="B47" s="2" t="s">
        <v>1</v>
      </c>
      <c r="C47" s="3" t="s">
        <v>2</v>
      </c>
      <c r="D47" s="3" t="s">
        <v>3</v>
      </c>
      <c r="E47" s="3"/>
      <c r="F47" s="3"/>
      <c r="G47" s="3" t="s">
        <v>4</v>
      </c>
      <c r="H47" s="3"/>
      <c r="I47" s="3"/>
      <c r="J47" s="3" t="s">
        <v>5</v>
      </c>
      <c r="K47" s="3" t="s">
        <v>6</v>
      </c>
    </row>
    <row r="48" spans="1:11">
      <c r="A48" s="4" t="s">
        <v>15</v>
      </c>
      <c r="B48" s="4" t="s">
        <v>16</v>
      </c>
      <c r="C48" s="5">
        <v>10</v>
      </c>
      <c r="D48" s="5">
        <v>27.62</v>
      </c>
      <c r="E48" s="5">
        <v>34.94</v>
      </c>
      <c r="F48" s="5">
        <v>30.83</v>
      </c>
      <c r="G48" s="5">
        <f t="shared" ref="G48:G55" si="20">D48*1000/310/30/4.65</f>
        <v>0.63868655335877</v>
      </c>
      <c r="H48" s="5">
        <f t="shared" ref="H48:H55" si="21">E48*1000/310/30/4.65</f>
        <v>0.807954676841253</v>
      </c>
      <c r="I48" s="5">
        <f t="shared" ref="I48:I55" si="22">F48*1000/310/30/4.65</f>
        <v>0.712914787836744</v>
      </c>
      <c r="J48" s="5">
        <f t="shared" ref="J48:J55" si="23">AVERAGE(G48:I48)</f>
        <v>0.719852006012256</v>
      </c>
      <c r="K48" s="5">
        <f t="shared" ref="K48:K55" si="24">STDEV(G48:I48)</f>
        <v>0.0848470279610978</v>
      </c>
    </row>
    <row r="49" spans="1:11">
      <c r="A49" s="4"/>
      <c r="B49" s="4"/>
      <c r="C49" s="5">
        <v>25</v>
      </c>
      <c r="D49" s="5">
        <v>71.87</v>
      </c>
      <c r="E49" s="5">
        <v>72.25</v>
      </c>
      <c r="F49" s="5">
        <v>71.53</v>
      </c>
      <c r="G49" s="5">
        <f t="shared" si="20"/>
        <v>1.66192623424673</v>
      </c>
      <c r="H49" s="5">
        <f t="shared" si="21"/>
        <v>1.67071337726905</v>
      </c>
      <c r="I49" s="5">
        <f t="shared" si="22"/>
        <v>1.65406405364782</v>
      </c>
      <c r="J49" s="5">
        <f t="shared" si="23"/>
        <v>1.66223455505453</v>
      </c>
      <c r="K49" s="5">
        <f t="shared" si="24"/>
        <v>0.00832894294322436</v>
      </c>
    </row>
    <row r="50" spans="1:11">
      <c r="A50" s="4"/>
      <c r="B50" s="4"/>
      <c r="C50" s="5">
        <v>50</v>
      </c>
      <c r="D50" s="5">
        <v>120.08</v>
      </c>
      <c r="E50" s="5">
        <v>144.75</v>
      </c>
      <c r="F50" s="5">
        <v>127.36</v>
      </c>
      <c r="G50" s="5">
        <f t="shared" si="20"/>
        <v>2.77673719505145</v>
      </c>
      <c r="H50" s="5">
        <f t="shared" si="21"/>
        <v>3.34720776968436</v>
      </c>
      <c r="I50" s="5">
        <f t="shared" si="22"/>
        <v>2.94508035611053</v>
      </c>
      <c r="J50" s="5">
        <f t="shared" si="23"/>
        <v>3.02300844028211</v>
      </c>
      <c r="K50" s="5">
        <f t="shared" si="24"/>
        <v>0.293110489163198</v>
      </c>
    </row>
    <row r="51" spans="1:11">
      <c r="A51" s="4"/>
      <c r="B51" s="4"/>
      <c r="C51" s="5">
        <v>100</v>
      </c>
      <c r="D51" s="5">
        <v>265.54</v>
      </c>
      <c r="E51" s="5">
        <v>220.35</v>
      </c>
      <c r="F51" s="5">
        <v>230.77</v>
      </c>
      <c r="G51" s="5">
        <f t="shared" si="20"/>
        <v>6.14036304775119</v>
      </c>
      <c r="H51" s="5">
        <f t="shared" si="21"/>
        <v>5.09538674991328</v>
      </c>
      <c r="I51" s="5">
        <f t="shared" si="22"/>
        <v>5.33633946120939</v>
      </c>
      <c r="J51" s="5">
        <f t="shared" si="23"/>
        <v>5.52402975295795</v>
      </c>
      <c r="K51" s="5">
        <f t="shared" si="24"/>
        <v>0.547187901888599</v>
      </c>
    </row>
    <row r="52" spans="1:11">
      <c r="A52" s="4"/>
      <c r="B52" s="4"/>
      <c r="C52" s="5">
        <v>200</v>
      </c>
      <c r="D52" s="5">
        <v>331.96</v>
      </c>
      <c r="E52" s="5">
        <v>333.31</v>
      </c>
      <c r="F52" s="5">
        <v>343.74</v>
      </c>
      <c r="G52" s="5">
        <f t="shared" si="20"/>
        <v>7.67626315180946</v>
      </c>
      <c r="H52" s="5">
        <f t="shared" si="21"/>
        <v>7.70748063359926</v>
      </c>
      <c r="I52" s="5">
        <f t="shared" si="22"/>
        <v>7.94866458550121</v>
      </c>
      <c r="J52" s="5">
        <f t="shared" si="23"/>
        <v>7.77746945696998</v>
      </c>
      <c r="K52" s="5">
        <f t="shared" si="24"/>
        <v>0.149078710139792</v>
      </c>
    </row>
    <row r="53" spans="1:11">
      <c r="A53" s="4"/>
      <c r="B53" s="4"/>
      <c r="C53" s="5">
        <v>500</v>
      </c>
      <c r="D53" s="5">
        <v>472.92</v>
      </c>
      <c r="E53" s="5">
        <v>423.65</v>
      </c>
      <c r="F53" s="5">
        <v>457.5</v>
      </c>
      <c r="G53" s="5">
        <f t="shared" si="20"/>
        <v>10.9358307318765</v>
      </c>
      <c r="H53" s="5">
        <f t="shared" si="21"/>
        <v>9.79650826685166</v>
      </c>
      <c r="I53" s="5">
        <f t="shared" si="22"/>
        <v>10.5792577176552</v>
      </c>
      <c r="J53" s="5">
        <f t="shared" si="23"/>
        <v>10.4371989054611</v>
      </c>
      <c r="K53" s="5">
        <f t="shared" si="24"/>
        <v>0.582794517320708</v>
      </c>
    </row>
    <row r="54" spans="1:11">
      <c r="A54" s="4"/>
      <c r="B54" s="4"/>
      <c r="C54" s="5">
        <v>1000</v>
      </c>
      <c r="D54" s="5">
        <v>472.43</v>
      </c>
      <c r="E54" s="5">
        <v>506.61</v>
      </c>
      <c r="F54" s="5">
        <v>474.56</v>
      </c>
      <c r="G54" s="5">
        <f t="shared" si="20"/>
        <v>10.9244999421898</v>
      </c>
      <c r="H54" s="5">
        <f t="shared" si="21"/>
        <v>11.7148803329865</v>
      </c>
      <c r="I54" s="5">
        <f t="shared" si="22"/>
        <v>10.973754191236</v>
      </c>
      <c r="J54" s="5">
        <f t="shared" si="23"/>
        <v>11.2043781554708</v>
      </c>
      <c r="K54" s="5">
        <f t="shared" si="24"/>
        <v>0.442793236396495</v>
      </c>
    </row>
    <row r="55" spans="1:11">
      <c r="A55" s="4"/>
      <c r="B55" s="4"/>
      <c r="C55" s="5">
        <v>1500</v>
      </c>
      <c r="D55" s="5">
        <v>523.27</v>
      </c>
      <c r="E55" s="5">
        <v>521.13</v>
      </c>
      <c r="F55" s="5">
        <v>514.09</v>
      </c>
      <c r="G55" s="5">
        <f t="shared" si="20"/>
        <v>12.1001271823332</v>
      </c>
      <c r="H55" s="5">
        <f t="shared" si="21"/>
        <v>12.0506416926812</v>
      </c>
      <c r="I55" s="5">
        <f t="shared" si="22"/>
        <v>11.8878483061626</v>
      </c>
      <c r="J55" s="5">
        <f t="shared" si="23"/>
        <v>12.0128723937257</v>
      </c>
      <c r="K55" s="5">
        <f t="shared" si="24"/>
        <v>0.111065162291175</v>
      </c>
    </row>
    <row r="56" spans="3:11">
      <c r="C56" s="6"/>
      <c r="D56" s="6"/>
      <c r="E56" s="6"/>
      <c r="F56" s="6"/>
      <c r="G56" s="6"/>
      <c r="H56" s="6"/>
      <c r="I56" s="6"/>
      <c r="J56" s="6"/>
      <c r="K56" s="6"/>
    </row>
    <row r="57" spans="5:11">
      <c r="E57" s="6"/>
      <c r="F57" s="6"/>
      <c r="G57" s="6"/>
      <c r="H57" s="6"/>
      <c r="I57" s="6"/>
      <c r="J57" s="6"/>
      <c r="K57" s="6"/>
    </row>
    <row r="58" spans="1:11">
      <c r="A58" s="2" t="s">
        <v>0</v>
      </c>
      <c r="B58" s="2" t="s">
        <v>1</v>
      </c>
      <c r="C58" s="3" t="s">
        <v>2</v>
      </c>
      <c r="D58" s="3" t="s">
        <v>3</v>
      </c>
      <c r="E58" s="3"/>
      <c r="F58" s="3"/>
      <c r="G58" s="3" t="s">
        <v>4</v>
      </c>
      <c r="H58" s="3"/>
      <c r="I58" s="3"/>
      <c r="J58" s="3" t="s">
        <v>5</v>
      </c>
      <c r="K58" s="3" t="s">
        <v>6</v>
      </c>
    </row>
    <row r="59" spans="1:11">
      <c r="A59" s="4" t="s">
        <v>17</v>
      </c>
      <c r="B59" s="4" t="s">
        <v>8</v>
      </c>
      <c r="C59" s="5">
        <v>10</v>
      </c>
      <c r="D59" s="5">
        <v>25.43</v>
      </c>
      <c r="E59" s="5">
        <v>37.17</v>
      </c>
      <c r="F59" s="5">
        <v>33.76</v>
      </c>
      <c r="G59" s="5">
        <f t="shared" ref="G59:G66" si="25">D59*1000/310/30/3.75</f>
        <v>0.729175627240143</v>
      </c>
      <c r="H59" s="5">
        <f t="shared" ref="H59:H66" si="26">E59*1000/310/30/3.75</f>
        <v>1.0658064516129</v>
      </c>
      <c r="I59" s="5">
        <f t="shared" ref="I59:I66" si="27">F59*1000/310/30/3.75</f>
        <v>0.968028673835125</v>
      </c>
      <c r="J59" s="5">
        <f t="shared" ref="J59:J66" si="28">AVERAGE(G59:I59)</f>
        <v>0.921003584229391</v>
      </c>
      <c r="K59" s="5">
        <f t="shared" ref="K59:K66" si="29">STDEV(G59:I59)</f>
        <v>0.17317216077878</v>
      </c>
    </row>
    <row r="60" spans="1:11">
      <c r="A60" s="4"/>
      <c r="B60" s="4"/>
      <c r="C60" s="5">
        <v>25</v>
      </c>
      <c r="D60" s="5">
        <v>74.6</v>
      </c>
      <c r="E60" s="5">
        <v>84.27</v>
      </c>
      <c r="F60" s="5">
        <v>79.15</v>
      </c>
      <c r="G60" s="5">
        <f t="shared" si="25"/>
        <v>2.13906810035842</v>
      </c>
      <c r="H60" s="5">
        <f t="shared" si="26"/>
        <v>2.4163440860215</v>
      </c>
      <c r="I60" s="5">
        <f t="shared" si="27"/>
        <v>2.26953405017921</v>
      </c>
      <c r="J60" s="5">
        <f t="shared" si="28"/>
        <v>2.27498207885305</v>
      </c>
      <c r="K60" s="5">
        <f t="shared" si="29"/>
        <v>0.138718253372372</v>
      </c>
    </row>
    <row r="61" spans="1:11">
      <c r="A61" s="4"/>
      <c r="B61" s="4"/>
      <c r="C61" s="5">
        <v>50</v>
      </c>
      <c r="D61" s="5">
        <v>140.1</v>
      </c>
      <c r="E61" s="5">
        <v>121.56</v>
      </c>
      <c r="F61" s="5">
        <v>130.56</v>
      </c>
      <c r="G61" s="5">
        <f t="shared" si="25"/>
        <v>4.01720430107527</v>
      </c>
      <c r="H61" s="5">
        <f t="shared" si="26"/>
        <v>3.48559139784946</v>
      </c>
      <c r="I61" s="5">
        <f t="shared" si="27"/>
        <v>3.74365591397849</v>
      </c>
      <c r="J61" s="5">
        <f t="shared" si="28"/>
        <v>3.74881720430107</v>
      </c>
      <c r="K61" s="5">
        <f t="shared" si="29"/>
        <v>0.265844031167503</v>
      </c>
    </row>
    <row r="62" spans="1:11">
      <c r="A62" s="4"/>
      <c r="B62" s="4"/>
      <c r="C62" s="5">
        <v>100</v>
      </c>
      <c r="D62" s="5">
        <v>287.1</v>
      </c>
      <c r="E62" s="5">
        <v>230.75</v>
      </c>
      <c r="F62" s="5">
        <v>257.9</v>
      </c>
      <c r="G62" s="5">
        <f t="shared" si="25"/>
        <v>8.23225806451613</v>
      </c>
      <c r="H62" s="5">
        <f t="shared" si="26"/>
        <v>6.61648745519713</v>
      </c>
      <c r="I62" s="5">
        <f t="shared" si="27"/>
        <v>7.39498207885305</v>
      </c>
      <c r="J62" s="5">
        <f t="shared" si="28"/>
        <v>7.41457586618877</v>
      </c>
      <c r="K62" s="5">
        <f t="shared" si="29"/>
        <v>0.808063489375302</v>
      </c>
    </row>
    <row r="63" spans="1:11">
      <c r="A63" s="4"/>
      <c r="B63" s="4"/>
      <c r="C63" s="5">
        <v>200</v>
      </c>
      <c r="D63" s="5">
        <v>381.55</v>
      </c>
      <c r="E63" s="5">
        <v>355.55</v>
      </c>
      <c r="F63" s="5">
        <v>367.32</v>
      </c>
      <c r="G63" s="5">
        <f t="shared" si="25"/>
        <v>10.9405017921147</v>
      </c>
      <c r="H63" s="5">
        <f t="shared" si="26"/>
        <v>10.194982078853</v>
      </c>
      <c r="I63" s="5">
        <f t="shared" si="27"/>
        <v>10.5324731182796</v>
      </c>
      <c r="J63" s="5">
        <f t="shared" si="28"/>
        <v>10.5559856630824</v>
      </c>
      <c r="K63" s="5">
        <f t="shared" si="29"/>
        <v>0.373315604465929</v>
      </c>
    </row>
    <row r="64" spans="1:11">
      <c r="A64" s="4"/>
      <c r="B64" s="4"/>
      <c r="C64" s="5">
        <v>500</v>
      </c>
      <c r="D64" s="5">
        <v>451.62</v>
      </c>
      <c r="E64" s="5">
        <v>454.33</v>
      </c>
      <c r="F64" s="5">
        <v>452.19</v>
      </c>
      <c r="G64" s="5">
        <f t="shared" si="25"/>
        <v>12.9496774193548</v>
      </c>
      <c r="H64" s="5">
        <f t="shared" si="26"/>
        <v>13.0273835125448</v>
      </c>
      <c r="I64" s="5">
        <f t="shared" si="27"/>
        <v>12.9660215053763</v>
      </c>
      <c r="J64" s="5">
        <f t="shared" si="28"/>
        <v>12.981027479092</v>
      </c>
      <c r="K64" s="5">
        <f t="shared" si="29"/>
        <v>0.0409688133227952</v>
      </c>
    </row>
    <row r="65" spans="1:11">
      <c r="A65" s="4"/>
      <c r="B65" s="4"/>
      <c r="C65" s="5">
        <v>1000</v>
      </c>
      <c r="D65" s="5">
        <v>551.14</v>
      </c>
      <c r="E65" s="5">
        <v>508.47</v>
      </c>
      <c r="F65" s="5">
        <v>507.72</v>
      </c>
      <c r="G65" s="5">
        <f t="shared" si="25"/>
        <v>15.8032974910394</v>
      </c>
      <c r="H65" s="5">
        <f t="shared" si="26"/>
        <v>14.5797849462366</v>
      </c>
      <c r="I65" s="5">
        <f t="shared" si="27"/>
        <v>14.5582795698925</v>
      </c>
      <c r="J65" s="5">
        <f t="shared" si="28"/>
        <v>14.9804540023895</v>
      </c>
      <c r="K65" s="5">
        <f t="shared" si="29"/>
        <v>0.712684485177787</v>
      </c>
    </row>
    <row r="66" spans="1:11">
      <c r="A66" s="4"/>
      <c r="B66" s="4"/>
      <c r="C66" s="5">
        <v>1500</v>
      </c>
      <c r="D66" s="5">
        <v>535.74</v>
      </c>
      <c r="E66" s="5">
        <v>520.41</v>
      </c>
      <c r="F66" s="5">
        <v>529.49</v>
      </c>
      <c r="G66" s="5">
        <f t="shared" si="25"/>
        <v>15.3617204301075</v>
      </c>
      <c r="H66" s="5">
        <f t="shared" si="26"/>
        <v>14.9221505376344</v>
      </c>
      <c r="I66" s="5">
        <f t="shared" si="27"/>
        <v>15.1825089605735</v>
      </c>
      <c r="J66" s="5">
        <f t="shared" si="28"/>
        <v>15.1554599761051</v>
      </c>
      <c r="K66" s="5">
        <f t="shared" si="29"/>
        <v>0.2210297678205</v>
      </c>
    </row>
    <row r="67" spans="3:11">
      <c r="C67" s="6"/>
      <c r="D67" s="6"/>
      <c r="E67" s="6"/>
      <c r="F67" s="6"/>
      <c r="G67" s="6"/>
      <c r="H67" s="6"/>
      <c r="I67" s="6"/>
      <c r="J67" s="6"/>
      <c r="K67" s="6"/>
    </row>
    <row r="68" spans="5:11">
      <c r="E68" s="6"/>
      <c r="F68" s="6"/>
      <c r="G68" s="6"/>
      <c r="H68" s="6"/>
      <c r="I68" s="6"/>
      <c r="J68" s="6"/>
      <c r="K68" s="6"/>
    </row>
    <row r="69" spans="1:11">
      <c r="A69" s="2" t="s">
        <v>0</v>
      </c>
      <c r="B69" s="2" t="s">
        <v>1</v>
      </c>
      <c r="C69" s="3" t="s">
        <v>2</v>
      </c>
      <c r="D69" s="3" t="s">
        <v>3</v>
      </c>
      <c r="E69" s="3"/>
      <c r="F69" s="3"/>
      <c r="G69" s="3" t="s">
        <v>4</v>
      </c>
      <c r="H69" s="3"/>
      <c r="I69" s="3"/>
      <c r="J69" s="3" t="s">
        <v>5</v>
      </c>
      <c r="K69" s="3" t="s">
        <v>6</v>
      </c>
    </row>
    <row r="70" spans="1:11">
      <c r="A70" s="4" t="s">
        <v>18</v>
      </c>
      <c r="B70" s="4" t="s">
        <v>19</v>
      </c>
      <c r="C70" s="5">
        <v>10</v>
      </c>
      <c r="D70" s="5">
        <v>51.83</v>
      </c>
      <c r="E70" s="5">
        <v>43.99</v>
      </c>
      <c r="F70" s="5">
        <v>44.78</v>
      </c>
      <c r="G70" s="5">
        <f t="shared" ref="G70:G77" si="30">D70*1000/310/30/7.55</f>
        <v>0.738161361532436</v>
      </c>
      <c r="H70" s="5">
        <f t="shared" ref="H70:H77" si="31">E70*1000/310/30/7.55</f>
        <v>0.626504308196254</v>
      </c>
      <c r="I70" s="5">
        <f t="shared" ref="I70:I77" si="32">F70*1000/310/30/7.55</f>
        <v>0.637755465356405</v>
      </c>
      <c r="J70" s="5">
        <f t="shared" ref="J70:J77" si="33">AVERAGE(G70:I70)</f>
        <v>0.667473711695032</v>
      </c>
      <c r="K70" s="5">
        <f t="shared" ref="K70:K77" si="34">STDEV(G70:I70)</f>
        <v>0.0614752390317614</v>
      </c>
    </row>
    <row r="71" spans="1:11">
      <c r="A71" s="4"/>
      <c r="B71" s="4"/>
      <c r="C71" s="5">
        <v>25</v>
      </c>
      <c r="D71" s="5">
        <v>89.41</v>
      </c>
      <c r="E71" s="5">
        <v>111.99</v>
      </c>
      <c r="F71" s="5">
        <v>102.63</v>
      </c>
      <c r="G71" s="5">
        <f t="shared" si="30"/>
        <v>1.27337463504949</v>
      </c>
      <c r="H71" s="5">
        <f t="shared" si="31"/>
        <v>1.59495834223457</v>
      </c>
      <c r="I71" s="5">
        <f t="shared" si="32"/>
        <v>1.46165349284341</v>
      </c>
      <c r="J71" s="5">
        <f t="shared" si="33"/>
        <v>1.44332882337582</v>
      </c>
      <c r="K71" s="5">
        <f t="shared" si="34"/>
        <v>0.16157309588866</v>
      </c>
    </row>
    <row r="72" spans="1:11">
      <c r="A72" s="4"/>
      <c r="B72" s="4"/>
      <c r="C72" s="5">
        <v>50</v>
      </c>
      <c r="D72" s="5">
        <v>149.15</v>
      </c>
      <c r="E72" s="5">
        <v>236.84</v>
      </c>
      <c r="F72" s="5">
        <v>195.32</v>
      </c>
      <c r="G72" s="5">
        <f t="shared" si="30"/>
        <v>2.12418998789432</v>
      </c>
      <c r="H72" s="5">
        <f t="shared" si="31"/>
        <v>3.37306843267108</v>
      </c>
      <c r="I72" s="5">
        <f t="shared" si="32"/>
        <v>2.78174179306416</v>
      </c>
      <c r="J72" s="5">
        <f t="shared" si="33"/>
        <v>2.75966673787652</v>
      </c>
      <c r="K72" s="5">
        <f t="shared" si="34"/>
        <v>0.624731801258072</v>
      </c>
    </row>
    <row r="73" spans="1:11">
      <c r="A73" s="4"/>
      <c r="B73" s="4"/>
      <c r="C73" s="5">
        <v>100</v>
      </c>
      <c r="D73" s="5">
        <v>430.26</v>
      </c>
      <c r="E73" s="5">
        <v>411.05</v>
      </c>
      <c r="F73" s="5">
        <v>422.46</v>
      </c>
      <c r="G73" s="5">
        <f t="shared" si="30"/>
        <v>6.12775048066652</v>
      </c>
      <c r="H73" s="5">
        <f t="shared" si="31"/>
        <v>5.8541622160507</v>
      </c>
      <c r="I73" s="5">
        <f t="shared" si="32"/>
        <v>6.01666310617389</v>
      </c>
      <c r="J73" s="5">
        <f t="shared" si="33"/>
        <v>5.99952526763037</v>
      </c>
      <c r="K73" s="5">
        <f t="shared" si="34"/>
        <v>0.13759692498865</v>
      </c>
    </row>
    <row r="74" spans="1:11">
      <c r="A74" s="4"/>
      <c r="B74" s="4"/>
      <c r="C74" s="5">
        <v>200</v>
      </c>
      <c r="D74" s="5">
        <v>476.29</v>
      </c>
      <c r="E74" s="5">
        <v>508.57</v>
      </c>
      <c r="F74" s="5">
        <v>493.19</v>
      </c>
      <c r="G74" s="5">
        <f t="shared" si="30"/>
        <v>6.78330840988393</v>
      </c>
      <c r="H74" s="5">
        <f t="shared" si="31"/>
        <v>7.24303923663035</v>
      </c>
      <c r="I74" s="5">
        <f t="shared" si="32"/>
        <v>7.02399772128463</v>
      </c>
      <c r="J74" s="5">
        <f t="shared" si="33"/>
        <v>7.0167817892663</v>
      </c>
      <c r="K74" s="5">
        <f t="shared" si="34"/>
        <v>0.229950343599236</v>
      </c>
    </row>
    <row r="75" spans="1:11">
      <c r="A75" s="4"/>
      <c r="B75" s="4"/>
      <c r="C75" s="5">
        <v>500</v>
      </c>
      <c r="D75" s="5">
        <v>684.23</v>
      </c>
      <c r="E75" s="5">
        <v>679.04</v>
      </c>
      <c r="F75" s="5">
        <v>708.21</v>
      </c>
      <c r="G75" s="5">
        <f t="shared" si="30"/>
        <v>9.74478387808873</v>
      </c>
      <c r="H75" s="5">
        <f t="shared" si="31"/>
        <v>9.67086804813786</v>
      </c>
      <c r="I75" s="5">
        <f t="shared" si="32"/>
        <v>10.0863063447981</v>
      </c>
      <c r="J75" s="5">
        <f t="shared" si="33"/>
        <v>9.83398609034157</v>
      </c>
      <c r="K75" s="5">
        <f t="shared" si="34"/>
        <v>0.221619088947896</v>
      </c>
    </row>
    <row r="76" spans="1:11">
      <c r="A76" s="4"/>
      <c r="B76" s="4"/>
      <c r="C76" s="5">
        <v>1000</v>
      </c>
      <c r="D76" s="5">
        <v>790.48</v>
      </c>
      <c r="E76" s="5">
        <v>811.32</v>
      </c>
      <c r="F76" s="5">
        <v>820.79</v>
      </c>
      <c r="G76" s="5">
        <f t="shared" si="30"/>
        <v>11.2579933062736</v>
      </c>
      <c r="H76" s="5">
        <f t="shared" si="31"/>
        <v>11.5547959837642</v>
      </c>
      <c r="I76" s="5">
        <f t="shared" si="32"/>
        <v>11.6896674499751</v>
      </c>
      <c r="J76" s="5">
        <f t="shared" si="33"/>
        <v>11.5008189133376</v>
      </c>
      <c r="K76" s="5">
        <f t="shared" si="34"/>
        <v>0.22084108468303</v>
      </c>
    </row>
    <row r="77" spans="1:11">
      <c r="A77" s="4"/>
      <c r="B77" s="4"/>
      <c r="C77" s="5">
        <v>1500</v>
      </c>
      <c r="D77" s="5">
        <v>810.62</v>
      </c>
      <c r="E77" s="5">
        <v>826.72</v>
      </c>
      <c r="F77" s="5">
        <v>810.32</v>
      </c>
      <c r="G77" s="5">
        <f t="shared" si="30"/>
        <v>11.544826604002</v>
      </c>
      <c r="H77" s="5">
        <f t="shared" si="31"/>
        <v>11.7741223385317</v>
      </c>
      <c r="I77" s="5">
        <f t="shared" si="32"/>
        <v>11.5405540126754</v>
      </c>
      <c r="J77" s="5">
        <f t="shared" si="33"/>
        <v>11.619834318403</v>
      </c>
      <c r="K77" s="5">
        <f t="shared" si="34"/>
        <v>0.133634421559626</v>
      </c>
    </row>
    <row r="78" spans="3:11">
      <c r="C78" s="6"/>
      <c r="D78" s="6"/>
      <c r="E78" s="6"/>
      <c r="F78" s="6"/>
      <c r="G78" s="6"/>
      <c r="H78" s="6"/>
      <c r="I78" s="6"/>
      <c r="J78" s="6"/>
      <c r="K78" s="6"/>
    </row>
    <row r="79" spans="5:11">
      <c r="E79" s="6"/>
      <c r="F79" s="6"/>
      <c r="G79" s="6"/>
      <c r="H79" s="6"/>
      <c r="I79" s="6"/>
      <c r="J79" s="6"/>
      <c r="K79" s="6"/>
    </row>
    <row r="80" spans="1:11">
      <c r="A80" s="2" t="s">
        <v>0</v>
      </c>
      <c r="B80" s="2" t="s">
        <v>1</v>
      </c>
      <c r="C80" s="3" t="s">
        <v>2</v>
      </c>
      <c r="D80" s="3" t="s">
        <v>3</v>
      </c>
      <c r="E80" s="3"/>
      <c r="F80" s="3"/>
      <c r="G80" s="3" t="s">
        <v>4</v>
      </c>
      <c r="H80" s="3"/>
      <c r="I80" s="3"/>
      <c r="J80" s="3" t="s">
        <v>5</v>
      </c>
      <c r="K80" s="3" t="s">
        <v>6</v>
      </c>
    </row>
    <row r="81" spans="1:11">
      <c r="A81" s="4" t="s">
        <v>20</v>
      </c>
      <c r="B81" s="4" t="s">
        <v>21</v>
      </c>
      <c r="C81" s="5">
        <v>10</v>
      </c>
      <c r="D81" s="5">
        <v>52.5</v>
      </c>
      <c r="E81" s="5">
        <v>60.23</v>
      </c>
      <c r="F81" s="5">
        <v>56.75</v>
      </c>
      <c r="G81" s="5">
        <f t="shared" ref="G81:G88" si="35">D81*1000/310/30/5.85</f>
        <v>0.964984835952578</v>
      </c>
      <c r="H81" s="5">
        <f t="shared" ref="H81:H88" si="36">E81*1000/310/30/5.85</f>
        <v>1.10706736513188</v>
      </c>
      <c r="I81" s="5">
        <f t="shared" ref="I81:I88" si="37">F81*1000/310/30/5.85</f>
        <v>1.04310265600588</v>
      </c>
      <c r="J81" s="5">
        <f t="shared" ref="J81:J88" si="38">AVERAGE(G81:I81)</f>
        <v>1.03838495236345</v>
      </c>
      <c r="K81" s="5">
        <f t="shared" ref="K81:K88" si="39">STDEV(G81:I81)</f>
        <v>0.0711586524622289</v>
      </c>
    </row>
    <row r="82" spans="1:11">
      <c r="A82" s="4"/>
      <c r="B82" s="4"/>
      <c r="C82" s="5">
        <v>25</v>
      </c>
      <c r="D82" s="5">
        <v>145.46</v>
      </c>
      <c r="E82" s="5">
        <v>133.94</v>
      </c>
      <c r="F82" s="5">
        <v>139.86</v>
      </c>
      <c r="G82" s="5">
        <f t="shared" si="35"/>
        <v>2.67365131881261</v>
      </c>
      <c r="H82" s="5">
        <f t="shared" si="36"/>
        <v>2.4619060748093</v>
      </c>
      <c r="I82" s="5">
        <f t="shared" si="37"/>
        <v>2.57071960297767</v>
      </c>
      <c r="J82" s="5">
        <f t="shared" si="38"/>
        <v>2.56875899886653</v>
      </c>
      <c r="K82" s="5">
        <f t="shared" si="39"/>
        <v>0.105886236432625</v>
      </c>
    </row>
    <row r="83" spans="1:11">
      <c r="A83" s="4"/>
      <c r="B83" s="4"/>
      <c r="C83" s="5">
        <v>50</v>
      </c>
      <c r="D83" s="5">
        <v>239.46</v>
      </c>
      <c r="E83" s="5">
        <v>292.77</v>
      </c>
      <c r="F83" s="5">
        <v>165.53</v>
      </c>
      <c r="G83" s="5">
        <f t="shared" si="35"/>
        <v>4.40143369175627</v>
      </c>
      <c r="H83" s="5">
        <f t="shared" si="36"/>
        <v>5.38130686517783</v>
      </c>
      <c r="I83" s="5">
        <f t="shared" si="37"/>
        <v>3.04255123609962</v>
      </c>
      <c r="J83" s="5">
        <f t="shared" si="38"/>
        <v>4.27509726434458</v>
      </c>
      <c r="K83" s="5">
        <f t="shared" si="39"/>
        <v>1.174485054313</v>
      </c>
    </row>
    <row r="84" spans="1:11">
      <c r="A84" s="4"/>
      <c r="B84" s="4"/>
      <c r="C84" s="5">
        <v>100</v>
      </c>
      <c r="D84" s="5">
        <v>518.99</v>
      </c>
      <c r="E84" s="5">
        <v>503.81</v>
      </c>
      <c r="F84" s="5">
        <v>511.35</v>
      </c>
      <c r="G84" s="5">
        <f t="shared" si="35"/>
        <v>9.53938057163864</v>
      </c>
      <c r="H84" s="5">
        <f t="shared" si="36"/>
        <v>9.26036209907178</v>
      </c>
      <c r="I84" s="5">
        <f t="shared" si="37"/>
        <v>9.39895230217811</v>
      </c>
      <c r="J84" s="5">
        <f t="shared" si="38"/>
        <v>9.39956499096284</v>
      </c>
      <c r="K84" s="5">
        <f t="shared" si="39"/>
        <v>0.139510245319281</v>
      </c>
    </row>
    <row r="85" spans="1:11">
      <c r="A85" s="4"/>
      <c r="B85" s="4"/>
      <c r="C85" s="5">
        <v>200</v>
      </c>
      <c r="D85" s="5">
        <v>590.14</v>
      </c>
      <c r="E85" s="5">
        <v>618.44</v>
      </c>
      <c r="F85" s="5">
        <v>603.96</v>
      </c>
      <c r="G85" s="5">
        <f t="shared" si="35"/>
        <v>10.8471647826487</v>
      </c>
      <c r="H85" s="5">
        <f t="shared" si="36"/>
        <v>11.3673375608859</v>
      </c>
      <c r="I85" s="5">
        <f t="shared" si="37"/>
        <v>11.1011855527985</v>
      </c>
      <c r="J85" s="5">
        <f t="shared" si="38"/>
        <v>11.1052292987777</v>
      </c>
      <c r="K85" s="5">
        <f t="shared" si="39"/>
        <v>0.260109964660977</v>
      </c>
    </row>
    <row r="86" spans="1:11">
      <c r="A86" s="4"/>
      <c r="B86" s="4"/>
      <c r="C86" s="5">
        <v>500</v>
      </c>
      <c r="D86" s="5">
        <v>801.48</v>
      </c>
      <c r="E86" s="5">
        <v>757.09</v>
      </c>
      <c r="F86" s="5">
        <v>858.92</v>
      </c>
      <c r="G86" s="5">
        <f t="shared" si="35"/>
        <v>14.7317342156052</v>
      </c>
      <c r="H86" s="5">
        <f t="shared" si="36"/>
        <v>13.9158165609779</v>
      </c>
      <c r="I86" s="5">
        <f t="shared" si="37"/>
        <v>15.787519529455</v>
      </c>
      <c r="J86" s="5">
        <f t="shared" si="38"/>
        <v>14.8116901020127</v>
      </c>
      <c r="K86" s="5">
        <f t="shared" si="39"/>
        <v>0.938409669803098</v>
      </c>
    </row>
    <row r="87" spans="1:11">
      <c r="A87" s="4"/>
      <c r="B87" s="4"/>
      <c r="C87" s="5">
        <v>1000</v>
      </c>
      <c r="D87" s="5">
        <v>1011.8</v>
      </c>
      <c r="E87" s="5">
        <v>1023.61</v>
      </c>
      <c r="F87" s="5">
        <v>1000.55</v>
      </c>
      <c r="G87" s="5">
        <f t="shared" si="35"/>
        <v>18.5975553717489</v>
      </c>
      <c r="H87" s="5">
        <f t="shared" si="36"/>
        <v>18.8146310081794</v>
      </c>
      <c r="I87" s="5">
        <f t="shared" si="37"/>
        <v>18.3907729069019</v>
      </c>
      <c r="J87" s="5">
        <f t="shared" si="38"/>
        <v>18.6009864289434</v>
      </c>
      <c r="K87" s="5">
        <f t="shared" si="39"/>
        <v>0.211949879971036</v>
      </c>
    </row>
    <row r="88" spans="1:11">
      <c r="A88" s="4"/>
      <c r="B88" s="4"/>
      <c r="C88" s="5">
        <v>1500</v>
      </c>
      <c r="D88" s="5">
        <v>1110.87</v>
      </c>
      <c r="E88" s="5">
        <v>1050.79</v>
      </c>
      <c r="F88" s="5">
        <v>1024.97</v>
      </c>
      <c r="G88" s="5">
        <f t="shared" si="35"/>
        <v>20.4185277088503</v>
      </c>
      <c r="H88" s="5">
        <f t="shared" si="36"/>
        <v>19.3142174432497</v>
      </c>
      <c r="I88" s="5">
        <f t="shared" si="37"/>
        <v>18.8396287105965</v>
      </c>
      <c r="J88" s="5">
        <f t="shared" si="38"/>
        <v>19.5241246208988</v>
      </c>
      <c r="K88" s="5">
        <f t="shared" si="39"/>
        <v>0.81010880694707</v>
      </c>
    </row>
    <row r="89" spans="3:11">
      <c r="C89" s="6"/>
      <c r="D89" s="6"/>
      <c r="E89" s="6"/>
      <c r="F89" s="6"/>
      <c r="G89" s="6"/>
      <c r="H89" s="6"/>
      <c r="I89" s="6"/>
      <c r="J89" s="6"/>
      <c r="K89" s="6"/>
    </row>
    <row r="90" spans="5:11">
      <c r="E90" s="6"/>
      <c r="F90" s="6"/>
      <c r="G90" s="6"/>
      <c r="H90" s="6"/>
      <c r="I90" s="6"/>
      <c r="J90" s="6"/>
      <c r="K90" s="6"/>
    </row>
    <row r="91" spans="1:11">
      <c r="A91" s="2" t="s">
        <v>0</v>
      </c>
      <c r="B91" s="2" t="s">
        <v>1</v>
      </c>
      <c r="C91" s="3" t="s">
        <v>2</v>
      </c>
      <c r="D91" s="3" t="s">
        <v>3</v>
      </c>
      <c r="E91" s="3"/>
      <c r="F91" s="3"/>
      <c r="G91" s="3" t="s">
        <v>4</v>
      </c>
      <c r="H91" s="3"/>
      <c r="I91" s="3"/>
      <c r="J91" s="3" t="s">
        <v>5</v>
      </c>
      <c r="K91" s="3" t="s">
        <v>6</v>
      </c>
    </row>
    <row r="92" spans="1:11">
      <c r="A92" s="4" t="s">
        <v>22</v>
      </c>
      <c r="B92" s="4" t="s">
        <v>23</v>
      </c>
      <c r="C92" s="5">
        <v>10</v>
      </c>
      <c r="D92" s="5">
        <v>21.77</v>
      </c>
      <c r="E92" s="5">
        <v>22.96</v>
      </c>
      <c r="F92" s="5">
        <v>21.43</v>
      </c>
      <c r="G92" s="5">
        <f t="shared" ref="G92:G99" si="40">D92*1000/310/30/6.7</f>
        <v>0.349382121649815</v>
      </c>
      <c r="H92" s="5">
        <f t="shared" ref="H92:H99" si="41">E92*1000/310/30/6.7</f>
        <v>0.368480179746429</v>
      </c>
      <c r="I92" s="5">
        <f t="shared" ref="I92:I99" si="42">F92*1000/310/30/6.7</f>
        <v>0.343925533622212</v>
      </c>
      <c r="J92" s="5">
        <f t="shared" ref="J92:J99" si="43">AVERAGE(G92:I92)</f>
        <v>0.353929278339485</v>
      </c>
      <c r="K92" s="5">
        <f t="shared" ref="K92:K99" si="44">STDEV(G92:I92)</f>
        <v>0.0128934144834367</v>
      </c>
    </row>
    <row r="93" spans="1:11">
      <c r="A93" s="4"/>
      <c r="B93" s="4"/>
      <c r="C93" s="5">
        <v>25</v>
      </c>
      <c r="D93" s="5">
        <v>46.6</v>
      </c>
      <c r="E93" s="5">
        <v>52.41</v>
      </c>
      <c r="F93" s="5">
        <v>48.2</v>
      </c>
      <c r="G93" s="5">
        <f t="shared" si="40"/>
        <v>0.747873535548066</v>
      </c>
      <c r="H93" s="5">
        <f t="shared" si="41"/>
        <v>0.841116995666827</v>
      </c>
      <c r="I93" s="5">
        <f t="shared" si="42"/>
        <v>0.773551596854437</v>
      </c>
      <c r="J93" s="5">
        <f t="shared" si="43"/>
        <v>0.787514042689777</v>
      </c>
      <c r="K93" s="5">
        <f t="shared" si="44"/>
        <v>0.0481642827623161</v>
      </c>
    </row>
    <row r="94" spans="1:11">
      <c r="A94" s="4"/>
      <c r="B94" s="4"/>
      <c r="C94" s="5">
        <v>50</v>
      </c>
      <c r="D94" s="5">
        <v>89.13</v>
      </c>
      <c r="E94" s="5">
        <v>81.88</v>
      </c>
      <c r="F94" s="5">
        <v>79.13</v>
      </c>
      <c r="G94" s="5">
        <f t="shared" si="40"/>
        <v>1.43042850264805</v>
      </c>
      <c r="H94" s="5">
        <f t="shared" si="41"/>
        <v>1.31407478735355</v>
      </c>
      <c r="I94" s="5">
        <f t="shared" si="42"/>
        <v>1.26994061948323</v>
      </c>
      <c r="J94" s="5">
        <f t="shared" si="43"/>
        <v>1.33814796982828</v>
      </c>
      <c r="K94" s="5">
        <f t="shared" si="44"/>
        <v>0.0829079534575985</v>
      </c>
    </row>
    <row r="95" spans="1:11">
      <c r="A95" s="4"/>
      <c r="B95" s="4"/>
      <c r="C95" s="5">
        <v>100</v>
      </c>
      <c r="D95" s="5">
        <v>96.62</v>
      </c>
      <c r="E95" s="5">
        <v>96.49</v>
      </c>
      <c r="F95" s="5">
        <v>98.19</v>
      </c>
      <c r="G95" s="5">
        <f t="shared" si="40"/>
        <v>1.5506339271385</v>
      </c>
      <c r="H95" s="5">
        <f t="shared" si="41"/>
        <v>1.54854758465736</v>
      </c>
      <c r="I95" s="5">
        <f t="shared" si="42"/>
        <v>1.57583052479538</v>
      </c>
      <c r="J95" s="5">
        <f t="shared" si="43"/>
        <v>1.55833734553041</v>
      </c>
      <c r="K95" s="5">
        <f t="shared" si="44"/>
        <v>0.0151854106574146</v>
      </c>
    </row>
    <row r="96" spans="1:11">
      <c r="A96" s="4"/>
      <c r="B96" s="4"/>
      <c r="C96" s="5">
        <v>200</v>
      </c>
      <c r="D96" s="5">
        <v>124.46</v>
      </c>
      <c r="E96" s="5">
        <v>134.47</v>
      </c>
      <c r="F96" s="5">
        <v>152.73</v>
      </c>
      <c r="G96" s="5">
        <f t="shared" si="40"/>
        <v>1.99743219386936</v>
      </c>
      <c r="H96" s="5">
        <f t="shared" si="41"/>
        <v>2.15808056491735</v>
      </c>
      <c r="I96" s="5">
        <f t="shared" si="42"/>
        <v>2.45113143957631</v>
      </c>
      <c r="J96" s="5">
        <f t="shared" si="43"/>
        <v>2.20221473278767</v>
      </c>
      <c r="K96" s="5">
        <f t="shared" si="44"/>
        <v>0.230046995131361</v>
      </c>
    </row>
    <row r="97" spans="1:11">
      <c r="A97" s="4"/>
      <c r="B97" s="4"/>
      <c r="C97" s="5">
        <v>500</v>
      </c>
      <c r="D97" s="5">
        <v>192.74</v>
      </c>
      <c r="E97" s="5">
        <v>198.97</v>
      </c>
      <c r="F97" s="5">
        <v>200.62</v>
      </c>
      <c r="G97" s="5">
        <f t="shared" si="40"/>
        <v>3.09324346011876</v>
      </c>
      <c r="H97" s="5">
        <f t="shared" si="41"/>
        <v>3.19322741133044</v>
      </c>
      <c r="I97" s="5">
        <f t="shared" si="42"/>
        <v>3.21970791205264</v>
      </c>
      <c r="J97" s="5">
        <f t="shared" si="43"/>
        <v>3.16872626116728</v>
      </c>
      <c r="K97" s="5">
        <f t="shared" si="44"/>
        <v>0.0666974075225002</v>
      </c>
    </row>
    <row r="98" spans="1:11">
      <c r="A98" s="4"/>
      <c r="B98" s="4"/>
      <c r="C98" s="5">
        <v>1000</v>
      </c>
      <c r="D98" s="5">
        <v>243.25</v>
      </c>
      <c r="E98" s="5">
        <v>221.71</v>
      </c>
      <c r="F98" s="5">
        <v>243.17</v>
      </c>
      <c r="G98" s="5">
        <f t="shared" si="40"/>
        <v>3.90386775798427</v>
      </c>
      <c r="H98" s="5">
        <f t="shared" si="41"/>
        <v>3.55817685764725</v>
      </c>
      <c r="I98" s="5">
        <f t="shared" si="42"/>
        <v>3.90258385491895</v>
      </c>
      <c r="J98" s="5">
        <f t="shared" si="43"/>
        <v>3.78820949018349</v>
      </c>
      <c r="K98" s="5">
        <f t="shared" si="44"/>
        <v>0.199215137791876</v>
      </c>
    </row>
    <row r="99" spans="1:11">
      <c r="A99" s="4"/>
      <c r="B99" s="4"/>
      <c r="C99" s="5">
        <v>1500</v>
      </c>
      <c r="D99" s="5">
        <v>247.8</v>
      </c>
      <c r="E99" s="5">
        <v>240.51</v>
      </c>
      <c r="F99" s="5">
        <v>234.82</v>
      </c>
      <c r="G99" s="5">
        <f t="shared" si="40"/>
        <v>3.97688974482427</v>
      </c>
      <c r="H99" s="5">
        <f t="shared" si="41"/>
        <v>3.85989407799711</v>
      </c>
      <c r="I99" s="5">
        <f t="shared" si="42"/>
        <v>3.76857647247633</v>
      </c>
      <c r="J99" s="5">
        <f t="shared" si="43"/>
        <v>3.8684534317659</v>
      </c>
      <c r="K99" s="5">
        <f t="shared" si="44"/>
        <v>0.104420073557631</v>
      </c>
    </row>
    <row r="100" spans="3:11">
      <c r="C100" s="6"/>
      <c r="D100" s="6"/>
      <c r="E100" s="6"/>
      <c r="F100" s="6"/>
      <c r="G100" s="6"/>
      <c r="H100" s="6"/>
      <c r="I100" s="6"/>
      <c r="J100" s="6"/>
      <c r="K100" s="6"/>
    </row>
    <row r="101" spans="5:11">
      <c r="E101" s="6"/>
      <c r="F101" s="6"/>
      <c r="G101" s="6"/>
      <c r="H101" s="6"/>
      <c r="I101" s="6"/>
      <c r="J101" s="6"/>
      <c r="K101" s="6"/>
    </row>
    <row r="102" spans="1:11">
      <c r="A102" s="2" t="s">
        <v>0</v>
      </c>
      <c r="B102" s="2" t="s">
        <v>1</v>
      </c>
      <c r="C102" s="3" t="s">
        <v>2</v>
      </c>
      <c r="D102" s="3" t="s">
        <v>3</v>
      </c>
      <c r="E102" s="3"/>
      <c r="F102" s="3"/>
      <c r="G102" s="3" t="s">
        <v>4</v>
      </c>
      <c r="H102" s="3"/>
      <c r="I102" s="3"/>
      <c r="J102" s="3" t="s">
        <v>5</v>
      </c>
      <c r="K102" s="3" t="s">
        <v>6</v>
      </c>
    </row>
    <row r="103" spans="1:11">
      <c r="A103" s="4" t="s">
        <v>24</v>
      </c>
      <c r="B103" s="4" t="s">
        <v>25</v>
      </c>
      <c r="C103" s="5">
        <v>10</v>
      </c>
      <c r="D103" s="5">
        <v>44.87</v>
      </c>
      <c r="E103" s="5">
        <v>42.46</v>
      </c>
      <c r="F103" s="5">
        <v>43.87</v>
      </c>
      <c r="G103" s="5">
        <f t="shared" ref="G103:G110" si="45">D103*1000/310/30/9.55</f>
        <v>0.505207453695885</v>
      </c>
      <c r="H103" s="5">
        <f t="shared" ref="H103:H110" si="46">E103*1000/310/30/9.55</f>
        <v>0.478072397680572</v>
      </c>
      <c r="I103" s="5">
        <f t="shared" ref="I103:I110" si="47">F103*1000/310/30/9.55</f>
        <v>0.493948094353431</v>
      </c>
      <c r="J103" s="5">
        <f t="shared" ref="J103:J110" si="48">AVERAGE(G103:I103)</f>
        <v>0.492409315243296</v>
      </c>
      <c r="K103" s="5">
        <f t="shared" ref="K103:K110" si="49">STDEV(G103:I103)</f>
        <v>0.0136328169173096</v>
      </c>
    </row>
    <row r="104" spans="1:11">
      <c r="A104" s="4"/>
      <c r="B104" s="4"/>
      <c r="C104" s="5">
        <v>25</v>
      </c>
      <c r="D104" s="5">
        <v>91.98</v>
      </c>
      <c r="E104" s="5">
        <v>98.8</v>
      </c>
      <c r="F104" s="5">
        <v>94.71</v>
      </c>
      <c r="G104" s="5">
        <f t="shared" si="45"/>
        <v>1.03563587231886</v>
      </c>
      <c r="H104" s="5">
        <f t="shared" si="46"/>
        <v>1.1124247030344</v>
      </c>
      <c r="I104" s="5">
        <f t="shared" si="47"/>
        <v>1.06637392332376</v>
      </c>
      <c r="J104" s="5">
        <f t="shared" si="48"/>
        <v>1.07147816622567</v>
      </c>
      <c r="K104" s="5">
        <f t="shared" si="49"/>
        <v>0.0386480413781341</v>
      </c>
    </row>
    <row r="105" spans="1:11">
      <c r="A105" s="4"/>
      <c r="B105" s="4"/>
      <c r="C105" s="5">
        <v>50</v>
      </c>
      <c r="D105" s="5">
        <v>163.83</v>
      </c>
      <c r="E105" s="5">
        <v>162.48</v>
      </c>
      <c r="F105" s="5">
        <v>163.19</v>
      </c>
      <c r="G105" s="5">
        <f t="shared" si="45"/>
        <v>1.84462084107414</v>
      </c>
      <c r="H105" s="5">
        <f t="shared" si="46"/>
        <v>1.82942070596183</v>
      </c>
      <c r="I105" s="5">
        <f t="shared" si="47"/>
        <v>1.83741485109497</v>
      </c>
      <c r="J105" s="5">
        <f t="shared" si="48"/>
        <v>1.83715213271032</v>
      </c>
      <c r="K105" s="5">
        <f t="shared" si="49"/>
        <v>0.00760347240215702</v>
      </c>
    </row>
    <row r="106" spans="1:11">
      <c r="A106" s="4"/>
      <c r="B106" s="4"/>
      <c r="C106" s="5">
        <v>100</v>
      </c>
      <c r="D106" s="5">
        <v>277.48</v>
      </c>
      <c r="E106" s="5">
        <v>269.13</v>
      </c>
      <c r="F106" s="5">
        <v>273.03</v>
      </c>
      <c r="G106" s="5">
        <f t="shared" si="45"/>
        <v>3.12424703034397</v>
      </c>
      <c r="H106" s="5">
        <f t="shared" si="46"/>
        <v>3.03023137983449</v>
      </c>
      <c r="I106" s="5">
        <f t="shared" si="47"/>
        <v>3.07414288127006</v>
      </c>
      <c r="J106" s="5">
        <f t="shared" si="48"/>
        <v>3.0762070971495</v>
      </c>
      <c r="K106" s="5">
        <f t="shared" si="49"/>
        <v>0.0470418045527399</v>
      </c>
    </row>
    <row r="107" spans="1:11">
      <c r="A107" s="4"/>
      <c r="B107" s="4"/>
      <c r="C107" s="5">
        <v>200</v>
      </c>
      <c r="D107" s="5">
        <v>341.41</v>
      </c>
      <c r="E107" s="5">
        <v>336.33</v>
      </c>
      <c r="F107" s="5">
        <v>338.94</v>
      </c>
      <c r="G107" s="5">
        <f t="shared" si="45"/>
        <v>3.84405787310702</v>
      </c>
      <c r="H107" s="5">
        <f t="shared" si="46"/>
        <v>3.78686032764736</v>
      </c>
      <c r="I107" s="5">
        <f t="shared" si="47"/>
        <v>3.81624725553116</v>
      </c>
      <c r="J107" s="5">
        <f t="shared" si="48"/>
        <v>3.81572181876185</v>
      </c>
      <c r="K107" s="5">
        <f t="shared" si="49"/>
        <v>0.0286023926359574</v>
      </c>
    </row>
    <row r="108" spans="1:11">
      <c r="A108" s="4"/>
      <c r="B108" s="4"/>
      <c r="C108" s="5">
        <v>500</v>
      </c>
      <c r="D108" s="5">
        <v>452.95</v>
      </c>
      <c r="E108" s="5">
        <v>458.98</v>
      </c>
      <c r="F108" s="5">
        <v>450.46</v>
      </c>
      <c r="G108" s="5">
        <f t="shared" si="45"/>
        <v>5.09992681416427</v>
      </c>
      <c r="H108" s="5">
        <f t="shared" si="46"/>
        <v>5.16782075099927</v>
      </c>
      <c r="I108" s="5">
        <f t="shared" si="47"/>
        <v>5.07189100940156</v>
      </c>
      <c r="J108" s="5">
        <f t="shared" si="48"/>
        <v>5.11321285818837</v>
      </c>
      <c r="K108" s="5">
        <f t="shared" si="49"/>
        <v>0.0493256328404228</v>
      </c>
    </row>
    <row r="109" spans="1:11">
      <c r="A109" s="4"/>
      <c r="B109" s="4"/>
      <c r="C109" s="5">
        <v>1000</v>
      </c>
      <c r="D109" s="5">
        <v>528.25</v>
      </c>
      <c r="E109" s="5">
        <v>530.75</v>
      </c>
      <c r="F109" s="5">
        <v>529.85</v>
      </c>
      <c r="G109" s="5">
        <f t="shared" si="45"/>
        <v>5.94775657265102</v>
      </c>
      <c r="H109" s="5">
        <f t="shared" si="46"/>
        <v>5.97590497100715</v>
      </c>
      <c r="I109" s="5">
        <f t="shared" si="47"/>
        <v>5.96577154759894</v>
      </c>
      <c r="J109" s="5">
        <f t="shared" si="48"/>
        <v>5.96314436375237</v>
      </c>
      <c r="K109" s="5">
        <f t="shared" si="49"/>
        <v>0.014256915996339</v>
      </c>
    </row>
    <row r="110" spans="1:11">
      <c r="A110" s="4"/>
      <c r="B110" s="4"/>
      <c r="C110" s="5">
        <v>1500</v>
      </c>
      <c r="D110" s="5">
        <v>521.17</v>
      </c>
      <c r="E110" s="5">
        <v>513.83</v>
      </c>
      <c r="F110" s="5">
        <v>520.43</v>
      </c>
      <c r="G110" s="5">
        <f t="shared" si="45"/>
        <v>5.86804030850644</v>
      </c>
      <c r="H110" s="5">
        <f t="shared" si="46"/>
        <v>5.78539661093284</v>
      </c>
      <c r="I110" s="5">
        <f t="shared" si="47"/>
        <v>5.85970838259303</v>
      </c>
      <c r="J110" s="5">
        <f t="shared" si="48"/>
        <v>5.83771510067744</v>
      </c>
      <c r="K110" s="5">
        <f t="shared" si="49"/>
        <v>0.045500258507216</v>
      </c>
    </row>
    <row r="111" spans="3:11">
      <c r="C111" s="6"/>
      <c r="D111" s="6"/>
      <c r="E111" s="6"/>
      <c r="F111" s="6"/>
      <c r="G111" s="6"/>
      <c r="H111" s="6"/>
      <c r="I111" s="6"/>
      <c r="J111" s="6"/>
      <c r="K111" s="6"/>
    </row>
    <row r="112" spans="5:11">
      <c r="E112" s="6"/>
      <c r="F112" s="6"/>
      <c r="G112" s="6"/>
      <c r="H112" s="6"/>
      <c r="I112" s="6"/>
      <c r="J112" s="6"/>
      <c r="K112" s="6"/>
    </row>
    <row r="113" spans="1:11">
      <c r="A113" s="2" t="s">
        <v>0</v>
      </c>
      <c r="B113" s="2" t="s">
        <v>1</v>
      </c>
      <c r="C113" s="3" t="s">
        <v>2</v>
      </c>
      <c r="D113" s="3" t="s">
        <v>3</v>
      </c>
      <c r="E113" s="3"/>
      <c r="F113" s="3"/>
      <c r="G113" s="3" t="s">
        <v>4</v>
      </c>
      <c r="H113" s="3"/>
      <c r="I113" s="3"/>
      <c r="J113" s="3" t="s">
        <v>5</v>
      </c>
      <c r="K113" s="3" t="s">
        <v>6</v>
      </c>
    </row>
    <row r="114" spans="1:11">
      <c r="A114" s="4" t="s">
        <v>26</v>
      </c>
      <c r="B114" s="4" t="s">
        <v>27</v>
      </c>
      <c r="C114" s="5">
        <v>10</v>
      </c>
      <c r="D114" s="5">
        <v>27.57</v>
      </c>
      <c r="E114" s="5">
        <v>21.46</v>
      </c>
      <c r="F114" s="5">
        <v>25.44</v>
      </c>
      <c r="G114" s="5">
        <f t="shared" ref="G114:G121" si="50">D114*1000/310/30/1.35</f>
        <v>2.19593787335723</v>
      </c>
      <c r="H114" s="5">
        <f t="shared" ref="H114:H121" si="51">E114*1000/310/30/1.35</f>
        <v>1.70927917164476</v>
      </c>
      <c r="I114" s="5">
        <f t="shared" ref="I114:I121" si="52">F114*1000/310/30/1.35</f>
        <v>2.02628434886499</v>
      </c>
      <c r="J114" s="5">
        <f t="shared" ref="J114:J121" si="53">AVERAGE(G114:I114)</f>
        <v>1.97716713128899</v>
      </c>
      <c r="K114" s="5">
        <f t="shared" ref="K114:K121" si="54">STDEV(G114:I114)</f>
        <v>0.247019328767855</v>
      </c>
    </row>
    <row r="115" spans="1:11">
      <c r="A115" s="4"/>
      <c r="B115" s="4"/>
      <c r="C115" s="5">
        <v>25</v>
      </c>
      <c r="D115" s="5">
        <v>47.36</v>
      </c>
      <c r="E115" s="5">
        <v>49.38</v>
      </c>
      <c r="F115" s="5">
        <v>48.02</v>
      </c>
      <c r="G115" s="5">
        <f t="shared" si="50"/>
        <v>3.77220230983672</v>
      </c>
      <c r="H115" s="5">
        <f t="shared" si="51"/>
        <v>3.93309438470729</v>
      </c>
      <c r="I115" s="5">
        <f t="shared" si="52"/>
        <v>3.82477100756671</v>
      </c>
      <c r="J115" s="5">
        <f t="shared" si="53"/>
        <v>3.84335590070357</v>
      </c>
      <c r="K115" s="5">
        <f t="shared" si="54"/>
        <v>0.0820403170930043</v>
      </c>
    </row>
    <row r="116" spans="1:11">
      <c r="A116" s="4"/>
      <c r="B116" s="4"/>
      <c r="C116" s="5">
        <v>50</v>
      </c>
      <c r="D116" s="5">
        <v>71.41</v>
      </c>
      <c r="E116" s="5">
        <v>91.8</v>
      </c>
      <c r="F116" s="5">
        <v>80.56</v>
      </c>
      <c r="G116" s="5">
        <f t="shared" si="50"/>
        <v>5.68777379530068</v>
      </c>
      <c r="H116" s="5">
        <f t="shared" si="51"/>
        <v>7.31182795698925</v>
      </c>
      <c r="I116" s="5">
        <f t="shared" si="52"/>
        <v>6.41656710473915</v>
      </c>
      <c r="J116" s="5">
        <f t="shared" si="53"/>
        <v>6.47205628567636</v>
      </c>
      <c r="K116" s="5">
        <f t="shared" si="54"/>
        <v>0.813447765333032</v>
      </c>
    </row>
    <row r="117" spans="1:11">
      <c r="A117" s="4"/>
      <c r="B117" s="4"/>
      <c r="C117" s="5">
        <v>100</v>
      </c>
      <c r="D117" s="5">
        <v>144.46</v>
      </c>
      <c r="E117" s="5">
        <v>146.21</v>
      </c>
      <c r="F117" s="5">
        <v>145.09</v>
      </c>
      <c r="G117" s="5">
        <f t="shared" si="50"/>
        <v>11.5061728395062</v>
      </c>
      <c r="H117" s="5">
        <f t="shared" si="51"/>
        <v>11.6455595380327</v>
      </c>
      <c r="I117" s="5">
        <f t="shared" si="52"/>
        <v>11.5563520509757</v>
      </c>
      <c r="J117" s="5">
        <f t="shared" si="53"/>
        <v>11.5693614761715</v>
      </c>
      <c r="K117" s="5">
        <f t="shared" si="54"/>
        <v>0.0705981358781668</v>
      </c>
    </row>
    <row r="118" spans="1:11">
      <c r="A118" s="4"/>
      <c r="B118" s="4"/>
      <c r="C118" s="5">
        <v>200</v>
      </c>
      <c r="D118" s="5">
        <v>180.21</v>
      </c>
      <c r="E118" s="5">
        <v>163.01</v>
      </c>
      <c r="F118" s="5">
        <v>171.24</v>
      </c>
      <c r="G118" s="5">
        <f t="shared" si="50"/>
        <v>14.3536439665472</v>
      </c>
      <c r="H118" s="5">
        <f t="shared" si="51"/>
        <v>12.9836718438869</v>
      </c>
      <c r="I118" s="5">
        <f t="shared" si="52"/>
        <v>13.6391875746714</v>
      </c>
      <c r="J118" s="5">
        <f t="shared" si="53"/>
        <v>13.6588344617018</v>
      </c>
      <c r="K118" s="5">
        <f t="shared" si="54"/>
        <v>0.685197347006013</v>
      </c>
    </row>
    <row r="119" spans="1:11">
      <c r="A119" s="4"/>
      <c r="B119" s="4"/>
      <c r="C119" s="5">
        <v>500</v>
      </c>
      <c r="D119" s="5">
        <v>238.2</v>
      </c>
      <c r="E119" s="5">
        <v>233.81</v>
      </c>
      <c r="F119" s="5">
        <v>238.4</v>
      </c>
      <c r="G119" s="5">
        <f t="shared" si="50"/>
        <v>18.9725209080048</v>
      </c>
      <c r="H119" s="5">
        <f t="shared" si="51"/>
        <v>18.6228594185583</v>
      </c>
      <c r="I119" s="5">
        <f t="shared" si="52"/>
        <v>18.9884508164078</v>
      </c>
      <c r="J119" s="5">
        <f t="shared" si="53"/>
        <v>18.861277047657</v>
      </c>
      <c r="K119" s="5">
        <f t="shared" si="54"/>
        <v>0.206629293407764</v>
      </c>
    </row>
    <row r="120" spans="1:11">
      <c r="A120" s="4"/>
      <c r="B120" s="4"/>
      <c r="C120" s="5">
        <v>1000</v>
      </c>
      <c r="D120" s="5">
        <v>292.8</v>
      </c>
      <c r="E120" s="5">
        <v>265.29</v>
      </c>
      <c r="F120" s="5">
        <v>264.18</v>
      </c>
      <c r="G120" s="5">
        <f t="shared" si="50"/>
        <v>23.3213859020311</v>
      </c>
      <c r="H120" s="5">
        <f t="shared" si="51"/>
        <v>21.1302270011947</v>
      </c>
      <c r="I120" s="5">
        <f t="shared" si="52"/>
        <v>21.0418160095579</v>
      </c>
      <c r="J120" s="5">
        <f t="shared" si="53"/>
        <v>21.8311429709279</v>
      </c>
      <c r="K120" s="5">
        <f t="shared" si="54"/>
        <v>1.2913450821286</v>
      </c>
    </row>
    <row r="121" spans="1:11">
      <c r="A121" s="4"/>
      <c r="B121" s="4"/>
      <c r="C121" s="5">
        <v>1500</v>
      </c>
      <c r="D121" s="5">
        <v>269.14</v>
      </c>
      <c r="E121" s="5">
        <v>281.75</v>
      </c>
      <c r="F121" s="5">
        <v>263.83</v>
      </c>
      <c r="G121" s="5">
        <f t="shared" si="50"/>
        <v>21.436877737953</v>
      </c>
      <c r="H121" s="5">
        <f t="shared" si="51"/>
        <v>22.4412584627638</v>
      </c>
      <c r="I121" s="5">
        <f t="shared" si="52"/>
        <v>21.0139386698526</v>
      </c>
      <c r="J121" s="5">
        <f t="shared" si="53"/>
        <v>21.6306916235232</v>
      </c>
      <c r="K121" s="5">
        <f t="shared" si="54"/>
        <v>0.733132535418297</v>
      </c>
    </row>
    <row r="122" spans="3:11">
      <c r="C122" s="6"/>
      <c r="D122" s="6"/>
      <c r="E122" s="6"/>
      <c r="F122" s="6"/>
      <c r="G122" s="6"/>
      <c r="H122" s="6"/>
      <c r="I122" s="6"/>
      <c r="J122" s="6"/>
      <c r="K122" s="6"/>
    </row>
    <row r="123" spans="5:11">
      <c r="E123" s="6"/>
      <c r="F123" s="6"/>
      <c r="G123" s="6"/>
      <c r="H123" s="6"/>
      <c r="I123" s="6"/>
      <c r="J123" s="6"/>
      <c r="K123" s="6"/>
    </row>
    <row r="124" spans="1:11">
      <c r="A124" s="2" t="s">
        <v>0</v>
      </c>
      <c r="B124" s="2" t="s">
        <v>1</v>
      </c>
      <c r="C124" s="3" t="s">
        <v>2</v>
      </c>
      <c r="D124" s="3" t="s">
        <v>3</v>
      </c>
      <c r="E124" s="3"/>
      <c r="F124" s="3"/>
      <c r="G124" s="3" t="s">
        <v>4</v>
      </c>
      <c r="H124" s="3"/>
      <c r="I124" s="3"/>
      <c r="J124" s="3" t="s">
        <v>5</v>
      </c>
      <c r="K124" s="3" t="s">
        <v>6</v>
      </c>
    </row>
    <row r="125" spans="1:11">
      <c r="A125" s="4" t="s">
        <v>28</v>
      </c>
      <c r="B125" s="4" t="s">
        <v>29</v>
      </c>
      <c r="C125" s="5">
        <v>10</v>
      </c>
      <c r="D125" s="5">
        <v>41.59</v>
      </c>
      <c r="E125" s="5">
        <v>36.57</v>
      </c>
      <c r="F125" s="5">
        <v>39.13</v>
      </c>
      <c r="G125" s="5">
        <f t="shared" ref="G125:G132" si="55">D125*1000/310/30/1.55</f>
        <v>2.88518903919528</v>
      </c>
      <c r="H125" s="5">
        <f t="shared" ref="H125:H132" si="56">E125*1000/310/30/1.55</f>
        <v>2.5369406867846</v>
      </c>
      <c r="I125" s="5">
        <f t="shared" ref="I125:I132" si="57">F125*1000/310/30/1.55</f>
        <v>2.7145334720777</v>
      </c>
      <c r="J125" s="5">
        <f t="shared" ref="J125:J132" si="58">AVERAGE(G125:I125)</f>
        <v>2.71222106601919</v>
      </c>
      <c r="K125" s="5">
        <f t="shared" ref="K125:K132" si="59">STDEV(G125:I125)</f>
        <v>0.174135691790981</v>
      </c>
    </row>
    <row r="126" spans="1:11">
      <c r="A126" s="4"/>
      <c r="B126" s="4"/>
      <c r="C126" s="5">
        <v>25</v>
      </c>
      <c r="D126" s="5">
        <v>94.72</v>
      </c>
      <c r="E126" s="5">
        <v>84.75</v>
      </c>
      <c r="F126" s="5">
        <v>88.25</v>
      </c>
      <c r="G126" s="5">
        <f t="shared" si="55"/>
        <v>6.57093305584461</v>
      </c>
      <c r="H126" s="5">
        <f t="shared" si="56"/>
        <v>5.8792924037461</v>
      </c>
      <c r="I126" s="5">
        <f t="shared" si="57"/>
        <v>6.122095039889</v>
      </c>
      <c r="J126" s="5">
        <f t="shared" si="58"/>
        <v>6.19077349982657</v>
      </c>
      <c r="K126" s="5">
        <f t="shared" si="59"/>
        <v>0.350897771513812</v>
      </c>
    </row>
    <row r="127" spans="1:11">
      <c r="A127" s="4"/>
      <c r="B127" s="4"/>
      <c r="C127" s="5">
        <v>50</v>
      </c>
      <c r="D127" s="5">
        <v>174.73</v>
      </c>
      <c r="E127" s="5">
        <v>167.49</v>
      </c>
      <c r="F127" s="5">
        <v>170.87</v>
      </c>
      <c r="G127" s="5">
        <f t="shared" si="55"/>
        <v>12.1214013180715</v>
      </c>
      <c r="H127" s="5">
        <f t="shared" si="56"/>
        <v>11.6191467221644</v>
      </c>
      <c r="I127" s="5">
        <f t="shared" si="57"/>
        <v>11.8536246964967</v>
      </c>
      <c r="J127" s="5">
        <f t="shared" si="58"/>
        <v>11.8647242455775</v>
      </c>
      <c r="K127" s="5">
        <f t="shared" si="59"/>
        <v>0.251311201043219</v>
      </c>
    </row>
    <row r="128" spans="1:11">
      <c r="A128" s="4"/>
      <c r="B128" s="4"/>
      <c r="C128" s="5">
        <v>100</v>
      </c>
      <c r="D128" s="5">
        <v>286.27</v>
      </c>
      <c r="E128" s="5">
        <v>279.14</v>
      </c>
      <c r="F128" s="5">
        <v>282.9</v>
      </c>
      <c r="G128" s="5">
        <f t="shared" si="55"/>
        <v>19.8591744710371</v>
      </c>
      <c r="H128" s="5">
        <f t="shared" si="56"/>
        <v>19.3645508151231</v>
      </c>
      <c r="I128" s="5">
        <f t="shared" si="57"/>
        <v>19.6253902185224</v>
      </c>
      <c r="J128" s="5">
        <f t="shared" si="58"/>
        <v>19.6163718348942</v>
      </c>
      <c r="K128" s="5">
        <f t="shared" si="59"/>
        <v>0.247435120142385</v>
      </c>
    </row>
    <row r="129" spans="1:11">
      <c r="A129" s="4"/>
      <c r="B129" s="4"/>
      <c r="C129" s="5">
        <v>200</v>
      </c>
      <c r="D129" s="5">
        <v>477.21</v>
      </c>
      <c r="E129" s="5">
        <v>472.3</v>
      </c>
      <c r="F129" s="5">
        <v>450.32</v>
      </c>
      <c r="G129" s="5">
        <f t="shared" si="55"/>
        <v>33.105098855359</v>
      </c>
      <c r="H129" s="5">
        <f t="shared" si="56"/>
        <v>32.7644814429414</v>
      </c>
      <c r="I129" s="5">
        <f t="shared" si="57"/>
        <v>31.2396808879639</v>
      </c>
      <c r="J129" s="5">
        <f t="shared" si="58"/>
        <v>32.3697537287548</v>
      </c>
      <c r="K129" s="5">
        <f t="shared" si="59"/>
        <v>0.993379849065973</v>
      </c>
    </row>
    <row r="130" spans="1:11">
      <c r="A130" s="4"/>
      <c r="B130" s="4"/>
      <c r="C130" s="5">
        <v>500</v>
      </c>
      <c r="D130" s="5">
        <v>500.59</v>
      </c>
      <c r="E130" s="5">
        <v>507.35</v>
      </c>
      <c r="F130" s="5">
        <v>533.06</v>
      </c>
      <c r="G130" s="5">
        <f t="shared" si="55"/>
        <v>34.7270204647936</v>
      </c>
      <c r="H130" s="5">
        <f t="shared" si="56"/>
        <v>35.1959764134582</v>
      </c>
      <c r="I130" s="5">
        <f t="shared" si="57"/>
        <v>36.9795352063822</v>
      </c>
      <c r="J130" s="5">
        <f t="shared" si="58"/>
        <v>35.6341773615447</v>
      </c>
      <c r="K130" s="5">
        <f t="shared" si="59"/>
        <v>1.18847411349446</v>
      </c>
    </row>
    <row r="131" spans="1:11">
      <c r="A131" s="4"/>
      <c r="B131" s="4"/>
      <c r="C131" s="5">
        <v>1000</v>
      </c>
      <c r="D131" s="5">
        <v>571.21</v>
      </c>
      <c r="E131" s="5">
        <v>591.99</v>
      </c>
      <c r="F131" s="5">
        <v>580.65</v>
      </c>
      <c r="G131" s="5">
        <f t="shared" si="55"/>
        <v>39.6260839403399</v>
      </c>
      <c r="H131" s="5">
        <f t="shared" si="56"/>
        <v>41.0676378772112</v>
      </c>
      <c r="I131" s="5">
        <f t="shared" si="57"/>
        <v>40.2809573361082</v>
      </c>
      <c r="J131" s="5">
        <f t="shared" si="58"/>
        <v>40.3248930512198</v>
      </c>
      <c r="K131" s="5">
        <f t="shared" si="59"/>
        <v>0.721780575053164</v>
      </c>
    </row>
    <row r="132" spans="1:11">
      <c r="A132" s="4"/>
      <c r="B132" s="4"/>
      <c r="C132" s="5">
        <v>1500</v>
      </c>
      <c r="D132" s="5">
        <v>630.8</v>
      </c>
      <c r="E132" s="5">
        <v>639.27</v>
      </c>
      <c r="F132" s="5">
        <v>632.93</v>
      </c>
      <c r="G132" s="5">
        <f t="shared" si="55"/>
        <v>43.7599722511273</v>
      </c>
      <c r="H132" s="5">
        <f t="shared" si="56"/>
        <v>44.3475546305931</v>
      </c>
      <c r="I132" s="5">
        <f t="shared" si="57"/>
        <v>43.9077349982657</v>
      </c>
      <c r="J132" s="5">
        <f t="shared" si="58"/>
        <v>44.0050872933287</v>
      </c>
      <c r="K132" s="5">
        <f t="shared" si="59"/>
        <v>0.305649088302599</v>
      </c>
    </row>
    <row r="133" spans="3:11">
      <c r="C133" s="6"/>
      <c r="D133" s="6"/>
      <c r="E133" s="6"/>
      <c r="F133" s="6"/>
      <c r="G133" s="6"/>
      <c r="H133" s="6"/>
      <c r="I133" s="6"/>
      <c r="J133" s="6"/>
      <c r="K133" s="6"/>
    </row>
    <row r="134" spans="5:11">
      <c r="E134" s="6"/>
      <c r="F134" s="6"/>
      <c r="G134" s="6"/>
      <c r="H134" s="6"/>
      <c r="I134" s="6"/>
      <c r="J134" s="6"/>
      <c r="K134" s="6"/>
    </row>
    <row r="135" spans="1:11">
      <c r="A135" s="2" t="s">
        <v>0</v>
      </c>
      <c r="B135" s="2" t="s">
        <v>1</v>
      </c>
      <c r="C135" s="8" t="s">
        <v>2</v>
      </c>
      <c r="D135" s="3" t="s">
        <v>3</v>
      </c>
      <c r="E135" s="3"/>
      <c r="F135" s="3"/>
      <c r="G135" s="3" t="s">
        <v>4</v>
      </c>
      <c r="H135" s="3"/>
      <c r="I135" s="3"/>
      <c r="J135" s="3" t="s">
        <v>5</v>
      </c>
      <c r="K135" s="3" t="s">
        <v>6</v>
      </c>
    </row>
    <row r="136" spans="1:11">
      <c r="A136" s="4" t="s">
        <v>30</v>
      </c>
      <c r="B136" s="4" t="s">
        <v>31</v>
      </c>
      <c r="C136" s="9">
        <v>10</v>
      </c>
      <c r="D136" s="5">
        <v>32.2</v>
      </c>
      <c r="E136" s="5">
        <v>31.85</v>
      </c>
      <c r="F136" s="5">
        <v>31.95</v>
      </c>
      <c r="G136" s="5">
        <f t="shared" ref="G136:G143" si="60">D136*1000/310/30/9.15</f>
        <v>0.378400611081732</v>
      </c>
      <c r="H136" s="5">
        <f t="shared" ref="H136:H143" si="61">E136*1000/310/30/9.15</f>
        <v>0.374287560961279</v>
      </c>
      <c r="I136" s="5">
        <f t="shared" ref="I136:I143" si="62">F136*1000/310/30/9.15</f>
        <v>0.375462718138551</v>
      </c>
      <c r="J136" s="5">
        <f t="shared" ref="J136:J143" si="63">AVERAGE(G136:I136)</f>
        <v>0.376050296727187</v>
      </c>
      <c r="K136" s="5">
        <f t="shared" ref="K136:K143" si="64">STDEV(G136:I136)</f>
        <v>0.00211854472969274</v>
      </c>
    </row>
    <row r="137" spans="1:11">
      <c r="A137" s="4"/>
      <c r="B137" s="4"/>
      <c r="C137" s="9">
        <v>25</v>
      </c>
      <c r="D137" s="5">
        <v>66.48</v>
      </c>
      <c r="E137" s="5">
        <v>77.63</v>
      </c>
      <c r="F137" s="5">
        <v>73.96</v>
      </c>
      <c r="G137" s="5">
        <f t="shared" si="60"/>
        <v>0.781244491450731</v>
      </c>
      <c r="H137" s="5">
        <f t="shared" si="61"/>
        <v>0.912274516716611</v>
      </c>
      <c r="I137" s="5">
        <f t="shared" si="62"/>
        <v>0.869146248310712</v>
      </c>
      <c r="J137" s="5">
        <f t="shared" si="63"/>
        <v>0.854221752159351</v>
      </c>
      <c r="K137" s="5">
        <f t="shared" si="64"/>
        <v>0.0667777831267498</v>
      </c>
    </row>
    <row r="138" spans="1:11">
      <c r="A138" s="4"/>
      <c r="B138" s="4"/>
      <c r="C138" s="9">
        <v>50</v>
      </c>
      <c r="D138" s="5">
        <v>158.48</v>
      </c>
      <c r="E138" s="5">
        <v>151.59</v>
      </c>
      <c r="F138" s="5">
        <v>154.4</v>
      </c>
      <c r="G138" s="5">
        <f t="shared" si="60"/>
        <v>1.8623890945414</v>
      </c>
      <c r="H138" s="5">
        <f t="shared" si="61"/>
        <v>1.78142076502732</v>
      </c>
      <c r="I138" s="5">
        <f t="shared" si="62"/>
        <v>1.81444268170868</v>
      </c>
      <c r="J138" s="5">
        <f t="shared" si="63"/>
        <v>1.81941751375913</v>
      </c>
      <c r="K138" s="5">
        <f t="shared" si="64"/>
        <v>0.0407127659527393</v>
      </c>
    </row>
    <row r="139" spans="1:11">
      <c r="A139" s="4"/>
      <c r="B139" s="4"/>
      <c r="C139" s="9">
        <v>100</v>
      </c>
      <c r="D139" s="5">
        <v>294.7</v>
      </c>
      <c r="E139" s="5">
        <v>258.16</v>
      </c>
      <c r="F139" s="5">
        <v>278.01</v>
      </c>
      <c r="G139" s="5">
        <f t="shared" si="60"/>
        <v>3.46318820142194</v>
      </c>
      <c r="H139" s="5">
        <f t="shared" si="61"/>
        <v>3.03378576884658</v>
      </c>
      <c r="I139" s="5">
        <f t="shared" si="62"/>
        <v>3.26705446853517</v>
      </c>
      <c r="J139" s="5">
        <f t="shared" si="63"/>
        <v>3.2546761462679</v>
      </c>
      <c r="K139" s="5">
        <f t="shared" si="64"/>
        <v>0.214968670791869</v>
      </c>
    </row>
    <row r="140" spans="1:11">
      <c r="A140" s="4"/>
      <c r="B140" s="4"/>
      <c r="C140" s="9">
        <v>200</v>
      </c>
      <c r="D140" s="5">
        <v>409.91</v>
      </c>
      <c r="E140" s="5">
        <v>382.37</v>
      </c>
      <c r="F140" s="5">
        <v>396.77</v>
      </c>
      <c r="G140" s="5">
        <f t="shared" si="60"/>
        <v>4.81708678535754</v>
      </c>
      <c r="H140" s="5">
        <f t="shared" si="61"/>
        <v>4.49344849873671</v>
      </c>
      <c r="I140" s="5">
        <f t="shared" si="62"/>
        <v>4.66267113226394</v>
      </c>
      <c r="J140" s="5">
        <f t="shared" si="63"/>
        <v>4.6577354721194</v>
      </c>
      <c r="K140" s="5">
        <f t="shared" si="64"/>
        <v>0.161875587095505</v>
      </c>
    </row>
    <row r="141" spans="1:11">
      <c r="A141" s="4"/>
      <c r="B141" s="4"/>
      <c r="C141" s="9">
        <v>500</v>
      </c>
      <c r="D141" s="5">
        <v>511.99</v>
      </c>
      <c r="E141" s="5">
        <v>582.61</v>
      </c>
      <c r="F141" s="5">
        <v>550.86</v>
      </c>
      <c r="G141" s="5">
        <f t="shared" si="60"/>
        <v>6.01668723191727</v>
      </c>
      <c r="H141" s="5">
        <f t="shared" si="61"/>
        <v>6.84658323050708</v>
      </c>
      <c r="I141" s="5">
        <f t="shared" si="62"/>
        <v>6.47347082672307</v>
      </c>
      <c r="J141" s="5">
        <f t="shared" si="63"/>
        <v>6.44558042971581</v>
      </c>
      <c r="K141" s="5">
        <f t="shared" si="64"/>
        <v>0.415650391317947</v>
      </c>
    </row>
    <row r="142" spans="1:11">
      <c r="A142" s="4"/>
      <c r="B142" s="4"/>
      <c r="C142" s="9">
        <v>1000</v>
      </c>
      <c r="D142" s="5">
        <v>553.93</v>
      </c>
      <c r="E142" s="5">
        <v>556.14</v>
      </c>
      <c r="F142" s="5">
        <v>550.17</v>
      </c>
      <c r="G142" s="5">
        <f t="shared" si="60"/>
        <v>6.50954815206534</v>
      </c>
      <c r="H142" s="5">
        <f t="shared" si="61"/>
        <v>6.53551912568306</v>
      </c>
      <c r="I142" s="5">
        <f t="shared" si="62"/>
        <v>6.46536224219989</v>
      </c>
      <c r="J142" s="5">
        <f t="shared" si="63"/>
        <v>6.50347650664943</v>
      </c>
      <c r="K142" s="5">
        <f t="shared" si="64"/>
        <v>0.0354703500625523</v>
      </c>
    </row>
    <row r="143" spans="1:11">
      <c r="A143" s="4"/>
      <c r="B143" s="4"/>
      <c r="C143" s="9">
        <v>1500</v>
      </c>
      <c r="D143" s="5">
        <v>551.92</v>
      </c>
      <c r="E143" s="5">
        <v>554.48</v>
      </c>
      <c r="F143" s="5">
        <v>556.86</v>
      </c>
      <c r="G143" s="5">
        <f t="shared" si="60"/>
        <v>6.48592749280216</v>
      </c>
      <c r="H143" s="5">
        <f t="shared" si="61"/>
        <v>6.51601151654034</v>
      </c>
      <c r="I143" s="5">
        <f t="shared" si="62"/>
        <v>6.54398025735942</v>
      </c>
      <c r="J143" s="5">
        <f t="shared" si="63"/>
        <v>6.51530642223397</v>
      </c>
      <c r="K143" s="5">
        <f t="shared" si="64"/>
        <v>0.0290328044920013</v>
      </c>
    </row>
    <row r="144" spans="3:11">
      <c r="C144" s="6"/>
      <c r="D144" s="6"/>
      <c r="E144" s="6"/>
      <c r="F144" s="6"/>
      <c r="G144" s="6"/>
      <c r="H144" s="6"/>
      <c r="I144" s="6"/>
      <c r="J144" s="6"/>
      <c r="K144" s="6"/>
    </row>
    <row r="145" spans="5:11">
      <c r="E145" s="6"/>
      <c r="F145" s="6"/>
      <c r="G145" s="6"/>
      <c r="H145" s="6"/>
      <c r="I145" s="6"/>
      <c r="J145" s="6"/>
      <c r="K145" s="6"/>
    </row>
    <row r="146" spans="1:11">
      <c r="A146" s="2" t="s">
        <v>0</v>
      </c>
      <c r="B146" s="2" t="s">
        <v>1</v>
      </c>
      <c r="C146" s="3" t="s">
        <v>2</v>
      </c>
      <c r="D146" s="3" t="s">
        <v>3</v>
      </c>
      <c r="E146" s="3"/>
      <c r="F146" s="3"/>
      <c r="G146" s="3" t="s">
        <v>4</v>
      </c>
      <c r="H146" s="3"/>
      <c r="I146" s="3"/>
      <c r="J146" s="3" t="s">
        <v>5</v>
      </c>
      <c r="K146" s="3" t="s">
        <v>6</v>
      </c>
    </row>
    <row r="147" spans="1:11">
      <c r="A147" s="4" t="s">
        <v>32</v>
      </c>
      <c r="B147" s="4" t="s">
        <v>33</v>
      </c>
      <c r="C147" s="9">
        <v>10</v>
      </c>
      <c r="D147" s="5">
        <v>33.77</v>
      </c>
      <c r="E147" s="5">
        <v>28.75</v>
      </c>
      <c r="F147" s="5">
        <v>31.67</v>
      </c>
      <c r="G147" s="5">
        <f t="shared" ref="G147:G154" si="65">D147*1000/310/30/9.1</f>
        <v>0.399031076450431</v>
      </c>
      <c r="H147" s="5">
        <f t="shared" ref="H147:H154" si="66">E147*1000/310/30/9.1</f>
        <v>0.339714049391469</v>
      </c>
      <c r="I147" s="5">
        <f t="shared" ref="I147:I154" si="67">F147*1000/310/30/9.1</f>
        <v>0.374217180668794</v>
      </c>
      <c r="J147" s="5">
        <f t="shared" ref="J147:J154" si="68">AVERAGE(G147:I147)</f>
        <v>0.370987435503565</v>
      </c>
      <c r="K147" s="5">
        <f t="shared" ref="K147:K154" si="69">STDEV(G147:I147)</f>
        <v>0.0297901135471596</v>
      </c>
    </row>
    <row r="148" spans="1:11">
      <c r="A148" s="4"/>
      <c r="B148" s="4"/>
      <c r="C148" s="9">
        <v>25</v>
      </c>
      <c r="D148" s="5">
        <v>83.21</v>
      </c>
      <c r="E148" s="5">
        <v>80.87</v>
      </c>
      <c r="F148" s="5">
        <v>81.56</v>
      </c>
      <c r="G148" s="5">
        <f t="shared" si="65"/>
        <v>0.983221079995274</v>
      </c>
      <c r="H148" s="5">
        <f t="shared" si="66"/>
        <v>0.95557131041002</v>
      </c>
      <c r="I148" s="5">
        <f t="shared" si="67"/>
        <v>0.963724447595416</v>
      </c>
      <c r="J148" s="5">
        <f t="shared" si="68"/>
        <v>0.967505612666903</v>
      </c>
      <c r="K148" s="5">
        <f t="shared" si="69"/>
        <v>0.0142074046364133</v>
      </c>
    </row>
    <row r="149" spans="1:11">
      <c r="A149" s="4"/>
      <c r="B149" s="4"/>
      <c r="C149" s="9">
        <v>50</v>
      </c>
      <c r="D149" s="5">
        <v>179.58</v>
      </c>
      <c r="E149" s="5">
        <v>169.77</v>
      </c>
      <c r="F149" s="5">
        <v>174.28</v>
      </c>
      <c r="G149" s="5">
        <f t="shared" si="65"/>
        <v>2.12194257355548</v>
      </c>
      <c r="H149" s="5">
        <f t="shared" si="66"/>
        <v>2.00602623183268</v>
      </c>
      <c r="I149" s="5">
        <f t="shared" si="67"/>
        <v>2.05931702705896</v>
      </c>
      <c r="J149" s="5">
        <f t="shared" si="68"/>
        <v>2.06242861081571</v>
      </c>
      <c r="K149" s="5">
        <f t="shared" si="69"/>
        <v>0.0580207810590763</v>
      </c>
    </row>
    <row r="150" spans="1:11">
      <c r="A150" s="4"/>
      <c r="B150" s="4"/>
      <c r="C150" s="9">
        <v>100</v>
      </c>
      <c r="D150" s="5">
        <v>357.78</v>
      </c>
      <c r="E150" s="5">
        <v>391.83</v>
      </c>
      <c r="F150" s="5">
        <v>375.05</v>
      </c>
      <c r="G150" s="5">
        <f t="shared" si="65"/>
        <v>4.22757887274016</v>
      </c>
      <c r="H150" s="5">
        <f t="shared" si="66"/>
        <v>4.62991846862815</v>
      </c>
      <c r="I150" s="5">
        <f t="shared" si="67"/>
        <v>4.43164362519201</v>
      </c>
      <c r="J150" s="5">
        <f t="shared" si="68"/>
        <v>4.42971365552011</v>
      </c>
      <c r="K150" s="5">
        <f t="shared" si="69"/>
        <v>0.201176741180553</v>
      </c>
    </row>
    <row r="151" spans="1:11">
      <c r="A151" s="4"/>
      <c r="B151" s="4"/>
      <c r="C151" s="9">
        <v>200</v>
      </c>
      <c r="D151" s="5">
        <v>495.16</v>
      </c>
      <c r="E151" s="5">
        <v>491.66</v>
      </c>
      <c r="F151" s="5">
        <v>492.43</v>
      </c>
      <c r="G151" s="5">
        <f t="shared" si="65"/>
        <v>5.85088030249321</v>
      </c>
      <c r="H151" s="5">
        <f t="shared" si="66"/>
        <v>5.80952380952381</v>
      </c>
      <c r="I151" s="5">
        <f t="shared" si="67"/>
        <v>5.81862223797708</v>
      </c>
      <c r="J151" s="5">
        <f t="shared" si="68"/>
        <v>5.8263421166647</v>
      </c>
      <c r="K151" s="5">
        <f t="shared" si="69"/>
        <v>0.0217321713801358</v>
      </c>
    </row>
    <row r="152" spans="1:11">
      <c r="A152" s="4"/>
      <c r="B152" s="4"/>
      <c r="C152" s="9">
        <v>500</v>
      </c>
      <c r="D152" s="5">
        <v>719.17</v>
      </c>
      <c r="E152" s="5">
        <v>720.22</v>
      </c>
      <c r="F152" s="5">
        <v>720.71</v>
      </c>
      <c r="G152" s="5">
        <f t="shared" si="65"/>
        <v>8.49781401394305</v>
      </c>
      <c r="H152" s="5">
        <f t="shared" si="66"/>
        <v>8.51022096183387</v>
      </c>
      <c r="I152" s="5">
        <f t="shared" si="67"/>
        <v>8.51601087084958</v>
      </c>
      <c r="J152" s="5">
        <f t="shared" si="68"/>
        <v>8.50801528220883</v>
      </c>
      <c r="K152" s="5">
        <f t="shared" si="69"/>
        <v>0.00929678263032148</v>
      </c>
    </row>
    <row r="153" spans="1:11">
      <c r="A153" s="4"/>
      <c r="B153" s="4"/>
      <c r="C153" s="9">
        <v>1000</v>
      </c>
      <c r="D153" s="5">
        <v>717.65</v>
      </c>
      <c r="E153" s="5">
        <v>732.9</v>
      </c>
      <c r="F153" s="5">
        <v>725.62</v>
      </c>
      <c r="G153" s="5">
        <f t="shared" si="65"/>
        <v>8.47985347985348</v>
      </c>
      <c r="H153" s="5">
        <f t="shared" si="66"/>
        <v>8.66004962779156</v>
      </c>
      <c r="I153" s="5">
        <f t="shared" si="67"/>
        <v>8.57402812241522</v>
      </c>
      <c r="J153" s="5">
        <f t="shared" si="68"/>
        <v>8.57131041002009</v>
      </c>
      <c r="K153" s="5">
        <f t="shared" si="69"/>
        <v>0.0901288100633084</v>
      </c>
    </row>
    <row r="154" spans="1:11">
      <c r="A154" s="4"/>
      <c r="B154" s="4"/>
      <c r="C154" s="9">
        <v>1500</v>
      </c>
      <c r="D154" s="5">
        <v>752.55</v>
      </c>
      <c r="E154" s="5">
        <v>786.29</v>
      </c>
      <c r="F154" s="5">
        <v>770.41</v>
      </c>
      <c r="G154" s="5">
        <f t="shared" si="65"/>
        <v>8.8922367954626</v>
      </c>
      <c r="H154" s="5">
        <f t="shared" si="66"/>
        <v>9.29091338768758</v>
      </c>
      <c r="I154" s="5">
        <f t="shared" si="67"/>
        <v>9.10327307101501</v>
      </c>
      <c r="J154" s="5">
        <f t="shared" si="68"/>
        <v>9.09547441805506</v>
      </c>
      <c r="K154" s="5">
        <f t="shared" si="69"/>
        <v>0.199452677440095</v>
      </c>
    </row>
    <row r="155" spans="3:11">
      <c r="C155" s="6"/>
      <c r="D155" s="6"/>
      <c r="E155" s="6"/>
      <c r="F155" s="6"/>
      <c r="G155" s="6"/>
      <c r="H155" s="6"/>
      <c r="I155" s="6"/>
      <c r="J155" s="6"/>
      <c r="K155" s="6"/>
    </row>
    <row r="156" spans="5:11">
      <c r="E156" s="6"/>
      <c r="F156" s="6"/>
      <c r="G156" s="6"/>
      <c r="H156" s="6"/>
      <c r="I156" s="6"/>
      <c r="J156" s="6"/>
      <c r="K156" s="6"/>
    </row>
    <row r="157" spans="1:11">
      <c r="A157" s="2" t="s">
        <v>0</v>
      </c>
      <c r="B157" s="2" t="s">
        <v>1</v>
      </c>
      <c r="C157" s="8" t="s">
        <v>2</v>
      </c>
      <c r="D157" s="3" t="s">
        <v>3</v>
      </c>
      <c r="E157" s="3"/>
      <c r="F157" s="3"/>
      <c r="G157" s="3" t="s">
        <v>4</v>
      </c>
      <c r="H157" s="3"/>
      <c r="I157" s="3"/>
      <c r="J157" s="3" t="s">
        <v>5</v>
      </c>
      <c r="K157" s="3" t="s">
        <v>6</v>
      </c>
    </row>
    <row r="158" spans="1:11">
      <c r="A158" s="4" t="s">
        <v>34</v>
      </c>
      <c r="B158" s="4" t="s">
        <v>35</v>
      </c>
      <c r="C158" s="9">
        <v>10</v>
      </c>
      <c r="D158" s="5">
        <v>42.54</v>
      </c>
      <c r="E158" s="5">
        <v>48.43</v>
      </c>
      <c r="F158" s="5">
        <v>45.28</v>
      </c>
      <c r="G158" s="5">
        <f t="shared" ref="G158:G165" si="70">D158*1000/310/30/9.05</f>
        <v>0.505435751202994</v>
      </c>
      <c r="H158" s="5">
        <f t="shared" ref="H158:H165" si="71">E158*1000/310/30/9.05</f>
        <v>0.575417334996733</v>
      </c>
      <c r="I158" s="5">
        <f t="shared" ref="I158:I165" si="72">F158*1000/310/30/9.05</f>
        <v>0.537990851303986</v>
      </c>
      <c r="J158" s="5">
        <f t="shared" ref="J158:J165" si="73">AVERAGE(G158:I158)</f>
        <v>0.539614645834571</v>
      </c>
      <c r="K158" s="5">
        <f t="shared" ref="K158:K165" si="74">STDEV(G158:I158)</f>
        <v>0.0350190383802608</v>
      </c>
    </row>
    <row r="159" spans="1:11">
      <c r="A159" s="4"/>
      <c r="B159" s="4"/>
      <c r="C159" s="9">
        <v>25</v>
      </c>
      <c r="D159" s="5">
        <v>101.64</v>
      </c>
      <c r="E159" s="5">
        <v>99.77</v>
      </c>
      <c r="F159" s="5">
        <v>100.42</v>
      </c>
      <c r="G159" s="5">
        <f t="shared" si="70"/>
        <v>1.20762787381928</v>
      </c>
      <c r="H159" s="5">
        <f t="shared" si="71"/>
        <v>1.18540961207153</v>
      </c>
      <c r="I159" s="5">
        <f t="shared" si="72"/>
        <v>1.19313253727797</v>
      </c>
      <c r="J159" s="5">
        <f t="shared" si="73"/>
        <v>1.19539000772293</v>
      </c>
      <c r="K159" s="5">
        <f t="shared" si="74"/>
        <v>0.0112798456718329</v>
      </c>
    </row>
    <row r="160" spans="1:11">
      <c r="A160" s="4"/>
      <c r="B160" s="4"/>
      <c r="C160" s="9">
        <v>50</v>
      </c>
      <c r="D160" s="5">
        <v>205.08</v>
      </c>
      <c r="E160" s="5">
        <v>230.84</v>
      </c>
      <c r="F160" s="5">
        <v>220.97</v>
      </c>
      <c r="G160" s="5">
        <f t="shared" si="70"/>
        <v>2.43664230974871</v>
      </c>
      <c r="H160" s="5">
        <f t="shared" si="71"/>
        <v>2.74270777639161</v>
      </c>
      <c r="I160" s="5">
        <f t="shared" si="72"/>
        <v>2.62543812748767</v>
      </c>
      <c r="J160" s="5">
        <f t="shared" si="73"/>
        <v>2.60159607120933</v>
      </c>
      <c r="K160" s="5">
        <f t="shared" si="74"/>
        <v>0.15441939710904</v>
      </c>
    </row>
    <row r="161" spans="1:11">
      <c r="A161" s="4"/>
      <c r="B161" s="4"/>
      <c r="C161" s="9">
        <v>100</v>
      </c>
      <c r="D161" s="5">
        <v>497.21</v>
      </c>
      <c r="E161" s="5">
        <v>460.45</v>
      </c>
      <c r="F161" s="5">
        <v>478.31</v>
      </c>
      <c r="G161" s="5">
        <f t="shared" si="70"/>
        <v>5.90756252599061</v>
      </c>
      <c r="H161" s="5">
        <f t="shared" si="71"/>
        <v>5.47080140200796</v>
      </c>
      <c r="I161" s="5">
        <f t="shared" si="72"/>
        <v>5.68300362383413</v>
      </c>
      <c r="J161" s="5">
        <f t="shared" si="73"/>
        <v>5.68712251727757</v>
      </c>
      <c r="K161" s="5">
        <f t="shared" si="74"/>
        <v>0.218409692591805</v>
      </c>
    </row>
    <row r="162" spans="1:11">
      <c r="A162" s="4"/>
      <c r="B162" s="4"/>
      <c r="C162" s="9">
        <v>200</v>
      </c>
      <c r="D162" s="5">
        <v>755.53</v>
      </c>
      <c r="E162" s="5">
        <v>606.9</v>
      </c>
      <c r="F162" s="5">
        <v>678.17</v>
      </c>
      <c r="G162" s="5">
        <f t="shared" si="70"/>
        <v>8.97677181726371</v>
      </c>
      <c r="H162" s="5">
        <f t="shared" si="71"/>
        <v>7.2108358581358</v>
      </c>
      <c r="I162" s="5">
        <f t="shared" si="72"/>
        <v>8.05762490346343</v>
      </c>
      <c r="J162" s="5">
        <f t="shared" si="73"/>
        <v>8.08174419295432</v>
      </c>
      <c r="K162" s="5">
        <f t="shared" si="74"/>
        <v>0.883215012343769</v>
      </c>
    </row>
    <row r="163" spans="1:11">
      <c r="A163" s="4"/>
      <c r="B163" s="4"/>
      <c r="C163" s="9">
        <v>500</v>
      </c>
      <c r="D163" s="5">
        <v>841.69</v>
      </c>
      <c r="E163" s="5">
        <v>823.04</v>
      </c>
      <c r="F163" s="5">
        <v>830.86</v>
      </c>
      <c r="G163" s="5">
        <f t="shared" si="70"/>
        <v>10.0004752569358</v>
      </c>
      <c r="H163" s="5">
        <f t="shared" si="71"/>
        <v>9.77888671062793</v>
      </c>
      <c r="I163" s="5">
        <f t="shared" si="72"/>
        <v>9.8717994415731</v>
      </c>
      <c r="J163" s="5">
        <f t="shared" si="73"/>
        <v>9.88372046971227</v>
      </c>
      <c r="K163" s="5">
        <f t="shared" si="74"/>
        <v>0.11127422948566</v>
      </c>
    </row>
    <row r="164" spans="1:11">
      <c r="A164" s="4"/>
      <c r="B164" s="4"/>
      <c r="C164" s="9">
        <v>1000</v>
      </c>
      <c r="D164" s="5">
        <v>866.26</v>
      </c>
      <c r="E164" s="5">
        <v>828.84</v>
      </c>
      <c r="F164" s="5">
        <v>843.02</v>
      </c>
      <c r="G164" s="5">
        <f t="shared" si="70"/>
        <v>10.2924018297392</v>
      </c>
      <c r="H164" s="5">
        <f t="shared" si="71"/>
        <v>9.84779896631616</v>
      </c>
      <c r="I164" s="5">
        <f t="shared" si="72"/>
        <v>10.0162775500505</v>
      </c>
      <c r="J164" s="5">
        <f t="shared" si="73"/>
        <v>10.052159448702</v>
      </c>
      <c r="K164" s="5">
        <f t="shared" si="74"/>
        <v>0.224462824381048</v>
      </c>
    </row>
    <row r="165" spans="1:11">
      <c r="A165" s="4"/>
      <c r="B165" s="4"/>
      <c r="C165" s="9">
        <v>1500</v>
      </c>
      <c r="D165" s="5">
        <v>833.68</v>
      </c>
      <c r="E165" s="5">
        <v>837.13</v>
      </c>
      <c r="F165" s="5">
        <v>838.67</v>
      </c>
      <c r="G165" s="5">
        <f t="shared" si="70"/>
        <v>9.90530505554566</v>
      </c>
      <c r="H165" s="5">
        <f t="shared" si="71"/>
        <v>9.94629596625676</v>
      </c>
      <c r="I165" s="5">
        <f t="shared" si="72"/>
        <v>9.96459335828432</v>
      </c>
      <c r="J165" s="5">
        <f t="shared" si="73"/>
        <v>9.93873146002891</v>
      </c>
      <c r="K165" s="5">
        <f t="shared" si="74"/>
        <v>0.030359381190355</v>
      </c>
    </row>
    <row r="166" spans="3:11">
      <c r="C166" s="6"/>
      <c r="D166" s="6"/>
      <c r="E166" s="6"/>
      <c r="F166" s="6"/>
      <c r="G166" s="6"/>
      <c r="H166" s="6"/>
      <c r="I166" s="6"/>
      <c r="J166" s="6"/>
      <c r="K166" s="6"/>
    </row>
    <row r="167" spans="5:11">
      <c r="E167" s="6"/>
      <c r="F167" s="6"/>
      <c r="G167" s="6"/>
      <c r="H167" s="6"/>
      <c r="I167" s="6"/>
      <c r="J167" s="6"/>
      <c r="K167" s="6"/>
    </row>
    <row r="168" spans="1:11">
      <c r="A168" s="2" t="s">
        <v>0</v>
      </c>
      <c r="B168" s="2" t="s">
        <v>1</v>
      </c>
      <c r="C168" s="8" t="s">
        <v>2</v>
      </c>
      <c r="D168" s="3" t="s">
        <v>3</v>
      </c>
      <c r="E168" s="3"/>
      <c r="F168" s="3"/>
      <c r="G168" s="3" t="s">
        <v>4</v>
      </c>
      <c r="H168" s="3"/>
      <c r="I168" s="3"/>
      <c r="J168" s="3" t="s">
        <v>5</v>
      </c>
      <c r="K168" s="3" t="s">
        <v>6</v>
      </c>
    </row>
    <row r="169" spans="1:11">
      <c r="A169" s="4" t="s">
        <v>36</v>
      </c>
      <c r="B169" s="4" t="s">
        <v>31</v>
      </c>
      <c r="C169" s="9">
        <v>10</v>
      </c>
      <c r="D169" s="5">
        <v>47.59</v>
      </c>
      <c r="E169" s="5">
        <v>37.6</v>
      </c>
      <c r="F169" s="5">
        <v>42.81</v>
      </c>
      <c r="G169" s="5">
        <f t="shared" ref="G169:G176" si="75">D169*1000/310/30/9.15</f>
        <v>0.559257300663964</v>
      </c>
      <c r="H169" s="5">
        <f t="shared" ref="H169:H176" si="76">E169*1000/310/30/9.15</f>
        <v>0.441859098654445</v>
      </c>
      <c r="I169" s="5">
        <f t="shared" ref="I169:I176" si="77">F169*1000/310/30/9.15</f>
        <v>0.50308478759034</v>
      </c>
      <c r="J169" s="5">
        <f t="shared" ref="J169:J176" si="78">AVERAGE(G169:I169)</f>
        <v>0.50140039563625</v>
      </c>
      <c r="K169" s="5">
        <f t="shared" ref="K169:K176" si="79">STDEV(G169:I169)</f>
        <v>0.0587172235460619</v>
      </c>
    </row>
    <row r="170" spans="1:11">
      <c r="A170" s="4"/>
      <c r="B170" s="4"/>
      <c r="C170" s="9">
        <v>25</v>
      </c>
      <c r="D170" s="5">
        <v>111.36</v>
      </c>
      <c r="E170" s="5">
        <v>99.27</v>
      </c>
      <c r="F170" s="5">
        <v>104.33</v>
      </c>
      <c r="G170" s="5">
        <f t="shared" si="75"/>
        <v>1.30865503261061</v>
      </c>
      <c r="H170" s="5">
        <f t="shared" si="76"/>
        <v>1.16657852987837</v>
      </c>
      <c r="I170" s="5">
        <f t="shared" si="77"/>
        <v>1.22604148304836</v>
      </c>
      <c r="J170" s="5">
        <f t="shared" si="78"/>
        <v>1.23375834851245</v>
      </c>
      <c r="K170" s="5">
        <f t="shared" si="79"/>
        <v>0.071351914246215</v>
      </c>
    </row>
    <row r="171" spans="1:11">
      <c r="A171" s="4"/>
      <c r="B171" s="4"/>
      <c r="C171" s="9">
        <v>50</v>
      </c>
      <c r="D171" s="5">
        <v>240.13</v>
      </c>
      <c r="E171" s="5">
        <v>236.91</v>
      </c>
      <c r="F171" s="5">
        <v>237.67</v>
      </c>
      <c r="G171" s="5">
        <f t="shared" si="75"/>
        <v>2.82190492978436</v>
      </c>
      <c r="H171" s="5">
        <f t="shared" si="76"/>
        <v>2.78406486867619</v>
      </c>
      <c r="I171" s="5">
        <f t="shared" si="77"/>
        <v>2.79299606322346</v>
      </c>
      <c r="J171" s="5">
        <f t="shared" si="78"/>
        <v>2.799655287228</v>
      </c>
      <c r="K171" s="5">
        <f t="shared" si="79"/>
        <v>0.0197794465146168</v>
      </c>
    </row>
    <row r="172" spans="1:11">
      <c r="A172" s="4"/>
      <c r="B172" s="4"/>
      <c r="C172" s="9">
        <v>100</v>
      </c>
      <c r="D172" s="5">
        <v>403.92</v>
      </c>
      <c r="E172" s="5">
        <v>454.14</v>
      </c>
      <c r="F172" s="5">
        <v>427.69</v>
      </c>
      <c r="G172" s="5">
        <f t="shared" si="75"/>
        <v>4.74669487043892</v>
      </c>
      <c r="H172" s="5">
        <f t="shared" si="76"/>
        <v>5.33685880486515</v>
      </c>
      <c r="I172" s="5">
        <f t="shared" si="77"/>
        <v>5.02602973147659</v>
      </c>
      <c r="J172" s="5">
        <f t="shared" si="78"/>
        <v>5.03652780226022</v>
      </c>
      <c r="K172" s="5">
        <f t="shared" si="79"/>
        <v>0.295221991884066</v>
      </c>
    </row>
    <row r="173" spans="1:11">
      <c r="A173" s="4"/>
      <c r="B173" s="4"/>
      <c r="C173" s="9">
        <v>200</v>
      </c>
      <c r="D173" s="5">
        <v>605.79</v>
      </c>
      <c r="E173" s="5">
        <v>548.08</v>
      </c>
      <c r="F173" s="5">
        <v>575.87</v>
      </c>
      <c r="G173" s="5">
        <f t="shared" si="75"/>
        <v>7.11898466419884</v>
      </c>
      <c r="H173" s="5">
        <f t="shared" si="76"/>
        <v>6.4408014571949</v>
      </c>
      <c r="I173" s="5">
        <f t="shared" si="77"/>
        <v>6.76737763675892</v>
      </c>
      <c r="J173" s="5">
        <f t="shared" si="78"/>
        <v>6.77572125271755</v>
      </c>
      <c r="K173" s="5">
        <f t="shared" si="79"/>
        <v>0.339168582729865</v>
      </c>
    </row>
    <row r="174" spans="1:11">
      <c r="A174" s="4"/>
      <c r="B174" s="4"/>
      <c r="C174" s="9">
        <v>500</v>
      </c>
      <c r="D174" s="5">
        <v>824.96</v>
      </c>
      <c r="E174" s="5">
        <v>695.85</v>
      </c>
      <c r="F174" s="5">
        <v>750.58</v>
      </c>
      <c r="G174" s="5">
        <f t="shared" si="75"/>
        <v>9.69457664962689</v>
      </c>
      <c r="H174" s="5">
        <f t="shared" si="76"/>
        <v>8.17733121805041</v>
      </c>
      <c r="I174" s="5">
        <f t="shared" si="77"/>
        <v>8.82049474117163</v>
      </c>
      <c r="J174" s="5">
        <f t="shared" si="78"/>
        <v>8.89746753628298</v>
      </c>
      <c r="K174" s="5">
        <f t="shared" si="79"/>
        <v>0.761545818254136</v>
      </c>
    </row>
    <row r="175" spans="1:11">
      <c r="A175" s="4"/>
      <c r="B175" s="4"/>
      <c r="C175" s="9">
        <v>1000</v>
      </c>
      <c r="D175" s="5">
        <v>823.64</v>
      </c>
      <c r="E175" s="5">
        <v>836.82</v>
      </c>
      <c r="F175" s="5">
        <v>829.55</v>
      </c>
      <c r="G175" s="5">
        <f t="shared" si="75"/>
        <v>9.67906457488689</v>
      </c>
      <c r="H175" s="5">
        <f t="shared" si="76"/>
        <v>9.8339502908514</v>
      </c>
      <c r="I175" s="5">
        <f t="shared" si="77"/>
        <v>9.74851636406369</v>
      </c>
      <c r="J175" s="5">
        <f t="shared" si="78"/>
        <v>9.75384374326733</v>
      </c>
      <c r="K175" s="5">
        <f t="shared" si="79"/>
        <v>0.0775801648576766</v>
      </c>
    </row>
    <row r="176" spans="1:11">
      <c r="A176" s="4"/>
      <c r="B176" s="4"/>
      <c r="C176" s="9">
        <v>1500</v>
      </c>
      <c r="D176" s="5">
        <v>833.02</v>
      </c>
      <c r="E176" s="5">
        <v>831.4</v>
      </c>
      <c r="F176" s="5">
        <v>833.12</v>
      </c>
      <c r="G176" s="5">
        <f t="shared" si="75"/>
        <v>9.78929431811505</v>
      </c>
      <c r="H176" s="5">
        <f t="shared" si="76"/>
        <v>9.77025677184323</v>
      </c>
      <c r="I176" s="5">
        <f t="shared" si="77"/>
        <v>9.79046947529232</v>
      </c>
      <c r="J176" s="5">
        <f t="shared" si="78"/>
        <v>9.78334018841687</v>
      </c>
      <c r="K176" s="5">
        <f t="shared" si="79"/>
        <v>0.0113457961610115</v>
      </c>
    </row>
    <row r="177" spans="3:11">
      <c r="C177" s="6"/>
      <c r="D177" s="6"/>
      <c r="E177" s="6"/>
      <c r="F177" s="6"/>
      <c r="G177" s="6"/>
      <c r="H177" s="6"/>
      <c r="I177" s="6"/>
      <c r="J177" s="6"/>
      <c r="K177" s="6"/>
    </row>
    <row r="178" spans="5:11">
      <c r="E178" s="6"/>
      <c r="F178" s="6"/>
      <c r="G178" s="6"/>
      <c r="H178" s="6"/>
      <c r="I178" s="6"/>
      <c r="J178" s="6"/>
      <c r="K178" s="6"/>
    </row>
    <row r="179" spans="1:11">
      <c r="A179" s="2" t="s">
        <v>0</v>
      </c>
      <c r="B179" s="2" t="s">
        <v>1</v>
      </c>
      <c r="C179" s="8" t="s">
        <v>2</v>
      </c>
      <c r="D179" s="3" t="s">
        <v>3</v>
      </c>
      <c r="E179" s="3"/>
      <c r="F179" s="3"/>
      <c r="G179" s="3" t="s">
        <v>4</v>
      </c>
      <c r="H179" s="3"/>
      <c r="I179" s="3"/>
      <c r="J179" s="3" t="s">
        <v>5</v>
      </c>
      <c r="K179" s="3" t="s">
        <v>6</v>
      </c>
    </row>
    <row r="180" spans="1:11">
      <c r="A180" s="4" t="s">
        <v>37</v>
      </c>
      <c r="B180" s="4" t="s">
        <v>38</v>
      </c>
      <c r="C180" s="9">
        <v>10</v>
      </c>
      <c r="D180" s="5">
        <v>41.69</v>
      </c>
      <c r="E180" s="5">
        <v>43.68</v>
      </c>
      <c r="F180" s="5">
        <v>42.23</v>
      </c>
      <c r="G180" s="5">
        <f t="shared" ref="G180:G187" si="80">D180*1000/310/30/6.75</f>
        <v>0.664117881322182</v>
      </c>
      <c r="H180" s="5">
        <f t="shared" ref="H180:H187" si="81">E180*1000/310/30/6.75</f>
        <v>0.695818399044206</v>
      </c>
      <c r="I180" s="5">
        <f t="shared" ref="I180:I187" si="82">F180*1000/310/30/6.75</f>
        <v>0.672720031859817</v>
      </c>
      <c r="J180" s="5">
        <f t="shared" ref="J180:J187" si="83">AVERAGE(G180:I180)</f>
        <v>0.677552104075402</v>
      </c>
      <c r="K180" s="5">
        <f t="shared" ref="K180:K187" si="84">STDEV(G180:I180)</f>
        <v>0.0163933644314871</v>
      </c>
    </row>
    <row r="181" spans="1:11">
      <c r="A181" s="4"/>
      <c r="B181" s="4"/>
      <c r="C181" s="9">
        <v>25</v>
      </c>
      <c r="D181" s="5">
        <v>91.88</v>
      </c>
      <c r="E181" s="5">
        <v>89.91</v>
      </c>
      <c r="F181" s="5">
        <v>90.09</v>
      </c>
      <c r="G181" s="5">
        <f t="shared" si="80"/>
        <v>1.46363998407009</v>
      </c>
      <c r="H181" s="5">
        <f t="shared" si="81"/>
        <v>1.43225806451613</v>
      </c>
      <c r="I181" s="5">
        <f t="shared" si="82"/>
        <v>1.43512544802867</v>
      </c>
      <c r="J181" s="5">
        <f t="shared" si="83"/>
        <v>1.44367449887163</v>
      </c>
      <c r="K181" s="5">
        <f t="shared" si="84"/>
        <v>0.0173499545088582</v>
      </c>
    </row>
    <row r="182" spans="1:11">
      <c r="A182" s="4"/>
      <c r="B182" s="4"/>
      <c r="C182" s="9">
        <v>50</v>
      </c>
      <c r="D182" s="5">
        <v>190.97</v>
      </c>
      <c r="E182" s="5">
        <v>193.15</v>
      </c>
      <c r="F182" s="5">
        <v>191.47</v>
      </c>
      <c r="G182" s="5">
        <f t="shared" si="80"/>
        <v>3.04213460772601</v>
      </c>
      <c r="H182" s="5">
        <f t="shared" si="81"/>
        <v>3.0768618080446</v>
      </c>
      <c r="I182" s="5">
        <f t="shared" si="82"/>
        <v>3.05009956192752</v>
      </c>
      <c r="J182" s="5">
        <f t="shared" si="83"/>
        <v>3.05636532589938</v>
      </c>
      <c r="K182" s="5">
        <f t="shared" si="84"/>
        <v>0.0181917415083129</v>
      </c>
    </row>
    <row r="183" spans="1:11">
      <c r="A183" s="4"/>
      <c r="B183" s="4"/>
      <c r="C183" s="9">
        <v>100</v>
      </c>
      <c r="D183" s="5">
        <v>356.75</v>
      </c>
      <c r="E183" s="5">
        <v>302.83</v>
      </c>
      <c r="F183" s="5">
        <v>328.52</v>
      </c>
      <c r="G183" s="5">
        <f t="shared" si="80"/>
        <v>5.68299482277977</v>
      </c>
      <c r="H183" s="5">
        <f t="shared" si="81"/>
        <v>4.82405416168857</v>
      </c>
      <c r="I183" s="5">
        <f t="shared" si="82"/>
        <v>5.23329350856233</v>
      </c>
      <c r="J183" s="5">
        <f t="shared" si="83"/>
        <v>5.24678083101022</v>
      </c>
      <c r="K183" s="5">
        <f t="shared" si="84"/>
        <v>0.429629137418607</v>
      </c>
    </row>
    <row r="184" spans="1:11">
      <c r="A184" s="4"/>
      <c r="B184" s="4"/>
      <c r="C184" s="9">
        <v>200</v>
      </c>
      <c r="D184" s="5">
        <v>407.05</v>
      </c>
      <c r="E184" s="5">
        <v>371.47</v>
      </c>
      <c r="F184" s="5">
        <v>385.15</v>
      </c>
      <c r="G184" s="5">
        <f t="shared" si="80"/>
        <v>6.48426921545201</v>
      </c>
      <c r="H184" s="5">
        <f t="shared" si="81"/>
        <v>5.91748307447232</v>
      </c>
      <c r="I184" s="5">
        <f t="shared" si="82"/>
        <v>6.13540422142573</v>
      </c>
      <c r="J184" s="5">
        <f t="shared" si="83"/>
        <v>6.17905217045002</v>
      </c>
      <c r="K184" s="5">
        <f t="shared" si="84"/>
        <v>0.285902938061472</v>
      </c>
    </row>
    <row r="185" spans="1:11">
      <c r="A185" s="4"/>
      <c r="B185" s="4"/>
      <c r="C185" s="9">
        <v>500</v>
      </c>
      <c r="D185" s="5">
        <v>590.91</v>
      </c>
      <c r="E185" s="5">
        <v>592.34</v>
      </c>
      <c r="F185" s="5">
        <v>587.81</v>
      </c>
      <c r="G185" s="5">
        <f t="shared" si="80"/>
        <v>9.4131421744325</v>
      </c>
      <c r="H185" s="5">
        <f t="shared" si="81"/>
        <v>9.43592194344883</v>
      </c>
      <c r="I185" s="5">
        <f t="shared" si="82"/>
        <v>9.36375945838311</v>
      </c>
      <c r="J185" s="5">
        <f t="shared" si="83"/>
        <v>9.40427452542148</v>
      </c>
      <c r="K185" s="5">
        <f t="shared" si="84"/>
        <v>0.036889462749567</v>
      </c>
    </row>
    <row r="186" spans="1:11">
      <c r="A186" s="4"/>
      <c r="B186" s="4"/>
      <c r="C186" s="9">
        <v>1000</v>
      </c>
      <c r="D186" s="5">
        <v>648.64</v>
      </c>
      <c r="E186" s="5">
        <v>628.37</v>
      </c>
      <c r="F186" s="5">
        <v>629.19</v>
      </c>
      <c r="G186" s="5">
        <f t="shared" si="80"/>
        <v>10.3327757865392</v>
      </c>
      <c r="H186" s="5">
        <f t="shared" si="81"/>
        <v>10.0098765432099</v>
      </c>
      <c r="I186" s="5">
        <f t="shared" si="82"/>
        <v>10.0229390681004</v>
      </c>
      <c r="J186" s="5">
        <f t="shared" si="83"/>
        <v>10.1218637992832</v>
      </c>
      <c r="K186" s="5">
        <f t="shared" si="84"/>
        <v>0.182771871920595</v>
      </c>
    </row>
    <row r="187" spans="1:11">
      <c r="A187" s="4"/>
      <c r="B187" s="4"/>
      <c r="C187" s="9">
        <v>1500</v>
      </c>
      <c r="D187" s="5">
        <v>660.29</v>
      </c>
      <c r="E187" s="5">
        <v>613.35</v>
      </c>
      <c r="F187" s="5">
        <v>630.64</v>
      </c>
      <c r="G187" s="5">
        <f t="shared" si="80"/>
        <v>10.5183592194345</v>
      </c>
      <c r="H187" s="5">
        <f t="shared" si="81"/>
        <v>9.77060931899642</v>
      </c>
      <c r="I187" s="5">
        <f t="shared" si="82"/>
        <v>10.0460374352847</v>
      </c>
      <c r="J187" s="5">
        <f t="shared" si="83"/>
        <v>10.1116686579052</v>
      </c>
      <c r="K187" s="5">
        <f t="shared" si="84"/>
        <v>0.378170690876858</v>
      </c>
    </row>
    <row r="188" spans="3:11">
      <c r="C188" s="6"/>
      <c r="D188" s="6"/>
      <c r="E188" s="6"/>
      <c r="F188" s="6"/>
      <c r="G188" s="6"/>
      <c r="H188" s="6"/>
      <c r="I188" s="6"/>
      <c r="J188" s="6"/>
      <c r="K188" s="6"/>
    </row>
    <row r="189" spans="5:11">
      <c r="E189" s="6"/>
      <c r="F189" s="6"/>
      <c r="G189" s="6"/>
      <c r="H189" s="6"/>
      <c r="I189" s="6"/>
      <c r="J189" s="6"/>
      <c r="K189" s="6"/>
    </row>
    <row r="190" spans="1:11">
      <c r="A190" s="2" t="s">
        <v>0</v>
      </c>
      <c r="B190" s="2" t="s">
        <v>1</v>
      </c>
      <c r="C190" s="8" t="s">
        <v>2</v>
      </c>
      <c r="D190" s="3" t="s">
        <v>3</v>
      </c>
      <c r="E190" s="3"/>
      <c r="F190" s="3"/>
      <c r="G190" s="3" t="s">
        <v>4</v>
      </c>
      <c r="H190" s="3"/>
      <c r="I190" s="3"/>
      <c r="J190" s="3" t="s">
        <v>5</v>
      </c>
      <c r="K190" s="3" t="s">
        <v>6</v>
      </c>
    </row>
    <row r="191" spans="1:11">
      <c r="A191" s="4" t="s">
        <v>39</v>
      </c>
      <c r="B191" s="4" t="s">
        <v>40</v>
      </c>
      <c r="C191" s="9">
        <v>10</v>
      </c>
      <c r="D191" s="5">
        <v>28.91</v>
      </c>
      <c r="E191" s="5">
        <v>27.08</v>
      </c>
      <c r="F191" s="5">
        <v>27.66</v>
      </c>
      <c r="G191" s="5">
        <f t="shared" ref="G191:G198" si="85">D191*1000/310/30/6.45</f>
        <v>0.481953821788781</v>
      </c>
      <c r="H191" s="5">
        <f t="shared" ref="H191:H198" si="86">E191*1000/310/30/6.45</f>
        <v>0.451446194882054</v>
      </c>
      <c r="I191" s="5">
        <f t="shared" ref="I191:I198" si="87">F191*1000/310/30/6.45</f>
        <v>0.461115278819705</v>
      </c>
      <c r="J191" s="5">
        <f t="shared" ref="J191:J198" si="88">AVERAGE(G191:I191)</f>
        <v>0.46483843183018</v>
      </c>
      <c r="K191" s="5">
        <f t="shared" ref="K191:K198" si="89">STDEV(G191:I191)</f>
        <v>0.0155908699604789</v>
      </c>
    </row>
    <row r="192" spans="1:11">
      <c r="A192" s="4"/>
      <c r="B192" s="4"/>
      <c r="C192" s="9">
        <v>25</v>
      </c>
      <c r="D192" s="5">
        <v>102.72</v>
      </c>
      <c r="E192" s="5">
        <v>93.45</v>
      </c>
      <c r="F192" s="5">
        <v>96.47</v>
      </c>
      <c r="G192" s="5">
        <f t="shared" si="85"/>
        <v>1.71242810702676</v>
      </c>
      <c r="H192" s="5">
        <f t="shared" si="86"/>
        <v>1.55788947236809</v>
      </c>
      <c r="I192" s="5">
        <f t="shared" si="87"/>
        <v>1.60823539218138</v>
      </c>
      <c r="J192" s="5">
        <f t="shared" si="88"/>
        <v>1.62618432385874</v>
      </c>
      <c r="K192" s="5">
        <f t="shared" si="89"/>
        <v>0.0788173236783009</v>
      </c>
    </row>
    <row r="193" spans="1:11">
      <c r="A193" s="4"/>
      <c r="B193" s="4"/>
      <c r="C193" s="9">
        <v>50</v>
      </c>
      <c r="D193" s="5">
        <v>150.23</v>
      </c>
      <c r="E193" s="5">
        <v>193.87</v>
      </c>
      <c r="F193" s="5">
        <v>172.58</v>
      </c>
      <c r="G193" s="5">
        <f t="shared" si="85"/>
        <v>2.50445944819538</v>
      </c>
      <c r="H193" s="5">
        <f t="shared" si="86"/>
        <v>3.23197466033175</v>
      </c>
      <c r="I193" s="5">
        <f t="shared" si="87"/>
        <v>2.87705259648245</v>
      </c>
      <c r="J193" s="5">
        <f t="shared" si="88"/>
        <v>2.87116223500319</v>
      </c>
      <c r="K193" s="5">
        <f t="shared" si="89"/>
        <v>0.363793373003445</v>
      </c>
    </row>
    <row r="194" spans="1:11">
      <c r="A194" s="4"/>
      <c r="B194" s="4"/>
      <c r="C194" s="9">
        <v>100</v>
      </c>
      <c r="D194" s="5">
        <v>341.68</v>
      </c>
      <c r="E194" s="5">
        <v>349.03</v>
      </c>
      <c r="F194" s="5">
        <v>301.6</v>
      </c>
      <c r="G194" s="5">
        <f t="shared" si="85"/>
        <v>5.696090689339</v>
      </c>
      <c r="H194" s="5">
        <f t="shared" si="86"/>
        <v>5.81862132199717</v>
      </c>
      <c r="I194" s="5">
        <f t="shared" si="87"/>
        <v>5.02792364757856</v>
      </c>
      <c r="J194" s="5">
        <f t="shared" si="88"/>
        <v>5.51421188630491</v>
      </c>
      <c r="K194" s="5">
        <f t="shared" si="89"/>
        <v>0.425570942766988</v>
      </c>
    </row>
    <row r="195" spans="1:11">
      <c r="A195" s="4"/>
      <c r="B195" s="4"/>
      <c r="C195" s="9">
        <v>200</v>
      </c>
      <c r="D195" s="5">
        <v>412.9</v>
      </c>
      <c r="E195" s="5">
        <v>422.89</v>
      </c>
      <c r="F195" s="5">
        <v>397.02</v>
      </c>
      <c r="G195" s="5">
        <f t="shared" si="85"/>
        <v>6.88338751354505</v>
      </c>
      <c r="H195" s="5">
        <f t="shared" si="86"/>
        <v>7.04992914895391</v>
      </c>
      <c r="I195" s="5">
        <f t="shared" si="87"/>
        <v>6.61865466366592</v>
      </c>
      <c r="J195" s="5">
        <f t="shared" si="88"/>
        <v>6.85065710872162</v>
      </c>
      <c r="K195" s="5">
        <f t="shared" si="89"/>
        <v>0.217492252655201</v>
      </c>
    </row>
    <row r="196" spans="1:11">
      <c r="A196" s="4"/>
      <c r="B196" s="4"/>
      <c r="C196" s="9">
        <v>500</v>
      </c>
      <c r="D196" s="5">
        <v>468.44</v>
      </c>
      <c r="E196" s="5">
        <v>453.47</v>
      </c>
      <c r="F196" s="5">
        <v>495.28</v>
      </c>
      <c r="G196" s="5">
        <f t="shared" si="85"/>
        <v>7.80928565474702</v>
      </c>
      <c r="H196" s="5">
        <f t="shared" si="86"/>
        <v>7.55972326414937</v>
      </c>
      <c r="I196" s="5">
        <f t="shared" si="87"/>
        <v>8.25673084937901</v>
      </c>
      <c r="J196" s="5">
        <f t="shared" si="88"/>
        <v>7.87524658942513</v>
      </c>
      <c r="K196" s="5">
        <f t="shared" si="89"/>
        <v>0.353154395618434</v>
      </c>
    </row>
    <row r="197" spans="1:11">
      <c r="A197" s="4"/>
      <c r="B197" s="4"/>
      <c r="C197" s="9">
        <v>1000</v>
      </c>
      <c r="D197" s="5">
        <v>543.02</v>
      </c>
      <c r="E197" s="5">
        <v>547.14</v>
      </c>
      <c r="F197" s="5">
        <v>536.73</v>
      </c>
      <c r="G197" s="5">
        <f t="shared" si="85"/>
        <v>9.05259648245395</v>
      </c>
      <c r="H197" s="5">
        <f t="shared" si="86"/>
        <v>9.12128032008002</v>
      </c>
      <c r="I197" s="5">
        <f t="shared" si="87"/>
        <v>8.94773693423356</v>
      </c>
      <c r="J197" s="5">
        <f t="shared" si="88"/>
        <v>9.04053791225584</v>
      </c>
      <c r="K197" s="5">
        <f t="shared" si="89"/>
        <v>0.0873978462502388</v>
      </c>
    </row>
    <row r="198" spans="1:11">
      <c r="A198" s="4"/>
      <c r="B198" s="4"/>
      <c r="C198" s="9">
        <v>1500</v>
      </c>
      <c r="D198" s="5">
        <v>537.3</v>
      </c>
      <c r="E198" s="5">
        <v>550.39</v>
      </c>
      <c r="F198" s="5">
        <v>543.91</v>
      </c>
      <c r="G198" s="5">
        <f t="shared" si="85"/>
        <v>8.95723930982746</v>
      </c>
      <c r="H198" s="5">
        <f t="shared" si="86"/>
        <v>9.17546053179962</v>
      </c>
      <c r="I198" s="5">
        <f t="shared" si="87"/>
        <v>9.06743352504793</v>
      </c>
      <c r="J198" s="5">
        <f t="shared" si="88"/>
        <v>9.066711122225</v>
      </c>
      <c r="K198" s="5">
        <f t="shared" si="89"/>
        <v>0.109112404561235</v>
      </c>
    </row>
    <row r="199" spans="3:11">
      <c r="C199" s="6"/>
      <c r="D199" s="6"/>
      <c r="E199" s="6"/>
      <c r="F199" s="6"/>
      <c r="G199" s="6"/>
      <c r="H199" s="6"/>
      <c r="I199" s="6"/>
      <c r="J199" s="6"/>
      <c r="K199" s="6"/>
    </row>
    <row r="200" spans="5:11">
      <c r="E200" s="6"/>
      <c r="F200" s="6"/>
      <c r="G200" s="6"/>
      <c r="H200" s="6"/>
      <c r="I200" s="6"/>
      <c r="J200" s="6"/>
      <c r="K200" s="6"/>
    </row>
    <row r="201" spans="1:11">
      <c r="A201" s="7" t="s">
        <v>0</v>
      </c>
      <c r="B201" s="7" t="s">
        <v>1</v>
      </c>
      <c r="C201" s="8" t="s">
        <v>2</v>
      </c>
      <c r="D201" s="3" t="s">
        <v>3</v>
      </c>
      <c r="E201" s="3"/>
      <c r="F201" s="3"/>
      <c r="G201" s="3" t="s">
        <v>4</v>
      </c>
      <c r="H201" s="3"/>
      <c r="I201" s="3"/>
      <c r="J201" s="3" t="s">
        <v>5</v>
      </c>
      <c r="K201" s="3" t="s">
        <v>6</v>
      </c>
    </row>
    <row r="202" spans="1:11">
      <c r="A202" s="4" t="s">
        <v>41</v>
      </c>
      <c r="B202" s="4" t="s">
        <v>42</v>
      </c>
      <c r="C202" s="9">
        <v>10</v>
      </c>
      <c r="D202" s="5">
        <v>33.77</v>
      </c>
      <c r="E202" s="5">
        <v>30.51</v>
      </c>
      <c r="F202" s="5">
        <v>31.53</v>
      </c>
      <c r="G202" s="5">
        <f t="shared" ref="G202:G209" si="90">D202*1000/310/30/5.7</f>
        <v>0.637049613280513</v>
      </c>
      <c r="H202" s="5">
        <f t="shared" ref="H202:H209" si="91">E202*1000/310/30/5.7</f>
        <v>0.575551782682513</v>
      </c>
      <c r="I202" s="5">
        <f t="shared" ref="I202:I209" si="92">F202*1000/310/30/5.7</f>
        <v>0.594793435200905</v>
      </c>
      <c r="J202" s="5">
        <f t="shared" ref="J202:J209" si="93">AVERAGE(G202:I202)</f>
        <v>0.60246494372131</v>
      </c>
      <c r="K202" s="5">
        <f t="shared" ref="K202:K209" si="94">STDEV(G202:I202)</f>
        <v>0.0314584618870515</v>
      </c>
    </row>
    <row r="203" spans="1:11">
      <c r="A203" s="4"/>
      <c r="B203" s="4"/>
      <c r="C203" s="9">
        <v>25</v>
      </c>
      <c r="D203" s="5">
        <v>67.78</v>
      </c>
      <c r="E203" s="5">
        <v>74.81</v>
      </c>
      <c r="F203" s="5">
        <v>70.19</v>
      </c>
      <c r="G203" s="5">
        <f t="shared" si="90"/>
        <v>1.27862667421241</v>
      </c>
      <c r="H203" s="5">
        <f t="shared" si="91"/>
        <v>1.41124316166761</v>
      </c>
      <c r="I203" s="5">
        <f t="shared" si="92"/>
        <v>1.32408979437842</v>
      </c>
      <c r="J203" s="5">
        <f t="shared" si="93"/>
        <v>1.33798654341948</v>
      </c>
      <c r="K203" s="5">
        <f t="shared" si="94"/>
        <v>0.0673915640987156</v>
      </c>
    </row>
    <row r="204" spans="1:11">
      <c r="A204" s="4"/>
      <c r="B204" s="4"/>
      <c r="C204" s="9">
        <v>50</v>
      </c>
      <c r="D204" s="5">
        <v>104.77</v>
      </c>
      <c r="E204" s="5">
        <v>124.63</v>
      </c>
      <c r="F204" s="5">
        <v>113.3</v>
      </c>
      <c r="G204" s="5">
        <f t="shared" si="90"/>
        <v>1.97641954348236</v>
      </c>
      <c r="H204" s="5">
        <f t="shared" si="91"/>
        <v>2.3510658366346</v>
      </c>
      <c r="I204" s="5">
        <f t="shared" si="92"/>
        <v>2.13733257875872</v>
      </c>
      <c r="J204" s="5">
        <f t="shared" si="93"/>
        <v>2.15493931962523</v>
      </c>
      <c r="K204" s="5">
        <f t="shared" si="94"/>
        <v>0.187942702002852</v>
      </c>
    </row>
    <row r="205" spans="1:11">
      <c r="A205" s="4"/>
      <c r="B205" s="4"/>
      <c r="C205" s="9">
        <v>100</v>
      </c>
      <c r="D205" s="5">
        <v>196.86</v>
      </c>
      <c r="E205" s="5">
        <v>216.21</v>
      </c>
      <c r="F205" s="5">
        <v>204.12</v>
      </c>
      <c r="G205" s="5">
        <f t="shared" si="90"/>
        <v>3.7136389360498</v>
      </c>
      <c r="H205" s="5">
        <f t="shared" si="91"/>
        <v>4.07866440294284</v>
      </c>
      <c r="I205" s="5">
        <f t="shared" si="92"/>
        <v>3.85059422750424</v>
      </c>
      <c r="J205" s="5">
        <f t="shared" si="93"/>
        <v>3.88096585549896</v>
      </c>
      <c r="K205" s="5">
        <f t="shared" si="94"/>
        <v>0.184398277406291</v>
      </c>
    </row>
    <row r="206" spans="1:11">
      <c r="A206" s="4"/>
      <c r="B206" s="4"/>
      <c r="C206" s="9">
        <v>200</v>
      </c>
      <c r="D206" s="5">
        <v>265.86</v>
      </c>
      <c r="E206" s="5">
        <v>251.41</v>
      </c>
      <c r="F206" s="5">
        <v>257.25</v>
      </c>
      <c r="G206" s="5">
        <f t="shared" si="90"/>
        <v>5.01528013582343</v>
      </c>
      <c r="H206" s="5">
        <f t="shared" si="91"/>
        <v>4.74269005847953</v>
      </c>
      <c r="I206" s="5">
        <f t="shared" si="92"/>
        <v>4.85285795132994</v>
      </c>
      <c r="J206" s="5">
        <f t="shared" si="93"/>
        <v>4.8702760485443</v>
      </c>
      <c r="K206" s="5">
        <f t="shared" si="94"/>
        <v>0.137127240727416</v>
      </c>
    </row>
    <row r="207" spans="1:11">
      <c r="A207" s="4"/>
      <c r="B207" s="4"/>
      <c r="C207" s="9">
        <v>500</v>
      </c>
      <c r="D207" s="5">
        <v>299.52</v>
      </c>
      <c r="E207" s="5">
        <v>378.33</v>
      </c>
      <c r="F207" s="5">
        <v>335.21</v>
      </c>
      <c r="G207" s="5">
        <f t="shared" si="90"/>
        <v>5.65025466893039</v>
      </c>
      <c r="H207" s="5">
        <f t="shared" si="91"/>
        <v>7.13695529145444</v>
      </c>
      <c r="I207" s="5">
        <f t="shared" si="92"/>
        <v>6.323523863422</v>
      </c>
      <c r="J207" s="5">
        <f t="shared" si="93"/>
        <v>6.37024460793561</v>
      </c>
      <c r="K207" s="5">
        <f t="shared" si="94"/>
        <v>0.744450674141195</v>
      </c>
    </row>
    <row r="208" spans="1:11">
      <c r="A208" s="4"/>
      <c r="B208" s="4"/>
      <c r="C208" s="9">
        <v>1000</v>
      </c>
      <c r="D208" s="5">
        <v>346.2</v>
      </c>
      <c r="E208" s="5">
        <v>366.35</v>
      </c>
      <c r="F208" s="5">
        <v>376.82</v>
      </c>
      <c r="G208" s="5">
        <f t="shared" si="90"/>
        <v>6.53084323712507</v>
      </c>
      <c r="H208" s="5">
        <f t="shared" si="91"/>
        <v>6.9109601961894</v>
      </c>
      <c r="I208" s="5">
        <f t="shared" si="92"/>
        <v>7.10847009998113</v>
      </c>
      <c r="J208" s="5">
        <f t="shared" si="93"/>
        <v>6.8500911777652</v>
      </c>
      <c r="K208" s="5">
        <f t="shared" si="94"/>
        <v>0.29358470025902</v>
      </c>
    </row>
    <row r="209" spans="1:11">
      <c r="A209" s="4"/>
      <c r="B209" s="4"/>
      <c r="C209" s="9">
        <v>1500</v>
      </c>
      <c r="D209" s="5">
        <v>367.62</v>
      </c>
      <c r="E209" s="5">
        <v>374.71</v>
      </c>
      <c r="F209" s="5">
        <v>372.19</v>
      </c>
      <c r="G209" s="5">
        <f t="shared" si="90"/>
        <v>6.93491794001132</v>
      </c>
      <c r="H209" s="5">
        <f t="shared" si="91"/>
        <v>7.06866628937936</v>
      </c>
      <c r="I209" s="5">
        <f t="shared" si="92"/>
        <v>7.0211280890398</v>
      </c>
      <c r="J209" s="5">
        <f t="shared" si="93"/>
        <v>7.00823743947683</v>
      </c>
      <c r="K209" s="5">
        <f t="shared" si="94"/>
        <v>0.0677995713429348</v>
      </c>
    </row>
    <row r="210" spans="3:11">
      <c r="C210" s="6"/>
      <c r="D210" s="6"/>
      <c r="E210" s="6"/>
      <c r="F210" s="6"/>
      <c r="G210" s="6"/>
      <c r="H210" s="6"/>
      <c r="I210" s="6"/>
      <c r="J210" s="6"/>
      <c r="K210" s="6"/>
    </row>
    <row r="211" spans="5:11">
      <c r="E211" s="6"/>
      <c r="F211" s="6"/>
      <c r="G211" s="6"/>
      <c r="H211" s="6"/>
      <c r="I211" s="6"/>
      <c r="J211" s="6"/>
      <c r="K211" s="6"/>
    </row>
    <row r="212" spans="1:11">
      <c r="A212" s="7" t="s">
        <v>0</v>
      </c>
      <c r="B212" s="7" t="s">
        <v>1</v>
      </c>
      <c r="C212" s="8" t="s">
        <v>2</v>
      </c>
      <c r="D212" s="3" t="s">
        <v>3</v>
      </c>
      <c r="E212" s="3"/>
      <c r="F212" s="3"/>
      <c r="G212" s="3" t="s">
        <v>4</v>
      </c>
      <c r="H212" s="3"/>
      <c r="I212" s="3"/>
      <c r="J212" s="3" t="s">
        <v>5</v>
      </c>
      <c r="K212" s="3" t="s">
        <v>6</v>
      </c>
    </row>
    <row r="213" spans="1:11">
      <c r="A213" s="4" t="s">
        <v>43</v>
      </c>
      <c r="B213" s="4" t="s">
        <v>44</v>
      </c>
      <c r="C213" s="9">
        <v>10</v>
      </c>
      <c r="D213" s="5">
        <v>71.68</v>
      </c>
      <c r="E213" s="5">
        <v>67.94</v>
      </c>
      <c r="F213" s="5">
        <v>68.48</v>
      </c>
      <c r="G213" s="5">
        <f t="shared" ref="G213:G220" si="95">D213*1000/310/30/6</f>
        <v>1.28458781362007</v>
      </c>
      <c r="H213" s="5">
        <f t="shared" ref="H213:H220" si="96">E213*1000/310/30/6</f>
        <v>1.21756272401434</v>
      </c>
      <c r="I213" s="5">
        <f t="shared" ref="I213:I220" si="97">F213*1000/310/30/6</f>
        <v>1.22724014336918</v>
      </c>
      <c r="J213" s="5">
        <f t="shared" ref="J213:J220" si="98">AVERAGE(G213:I213)</f>
        <v>1.24313022700119</v>
      </c>
      <c r="K213" s="5">
        <f t="shared" ref="K213:K220" si="99">STDEV(G213:I213)</f>
        <v>0.0362279136514734</v>
      </c>
    </row>
    <row r="214" spans="1:11">
      <c r="A214" s="4"/>
      <c r="B214" s="4"/>
      <c r="C214" s="9">
        <v>25</v>
      </c>
      <c r="D214" s="5">
        <v>162.81</v>
      </c>
      <c r="E214" s="5">
        <v>150.88</v>
      </c>
      <c r="F214" s="5">
        <v>156.69</v>
      </c>
      <c r="G214" s="5">
        <f t="shared" si="95"/>
        <v>2.91774193548387</v>
      </c>
      <c r="H214" s="5">
        <f t="shared" si="96"/>
        <v>2.70394265232975</v>
      </c>
      <c r="I214" s="5">
        <f t="shared" si="97"/>
        <v>2.80806451612903</v>
      </c>
      <c r="J214" s="5">
        <f t="shared" si="98"/>
        <v>2.80991636798088</v>
      </c>
      <c r="K214" s="5">
        <f t="shared" si="99"/>
        <v>0.106911670952076</v>
      </c>
    </row>
    <row r="215" spans="1:11">
      <c r="A215" s="4"/>
      <c r="B215" s="4"/>
      <c r="C215" s="9">
        <v>50</v>
      </c>
      <c r="D215" s="5">
        <v>320.89</v>
      </c>
      <c r="E215" s="5">
        <v>292.38</v>
      </c>
      <c r="F215" s="5">
        <v>310.39</v>
      </c>
      <c r="G215" s="5">
        <f t="shared" si="95"/>
        <v>5.75071684587814</v>
      </c>
      <c r="H215" s="5">
        <f t="shared" si="96"/>
        <v>5.23978494623656</v>
      </c>
      <c r="I215" s="5">
        <f t="shared" si="97"/>
        <v>5.56254480286738</v>
      </c>
      <c r="J215" s="5">
        <f t="shared" si="98"/>
        <v>5.51768219832736</v>
      </c>
      <c r="K215" s="5">
        <f t="shared" si="99"/>
        <v>0.25840344711792</v>
      </c>
    </row>
    <row r="216" spans="1:11">
      <c r="A216" s="4"/>
      <c r="B216" s="4"/>
      <c r="C216" s="9">
        <v>100</v>
      </c>
      <c r="D216" s="5">
        <v>440.37</v>
      </c>
      <c r="E216" s="5">
        <v>464.04</v>
      </c>
      <c r="F216" s="5">
        <v>451.92</v>
      </c>
      <c r="G216" s="5">
        <f t="shared" si="95"/>
        <v>7.89193548387097</v>
      </c>
      <c r="H216" s="5">
        <f t="shared" si="96"/>
        <v>8.31612903225806</v>
      </c>
      <c r="I216" s="5">
        <f t="shared" si="97"/>
        <v>8.0989247311828</v>
      </c>
      <c r="J216" s="5">
        <f t="shared" si="98"/>
        <v>8.10232974910394</v>
      </c>
      <c r="K216" s="5">
        <f t="shared" si="99"/>
        <v>0.212117272360342</v>
      </c>
    </row>
    <row r="217" spans="1:11">
      <c r="A217" s="4"/>
      <c r="B217" s="4"/>
      <c r="C217" s="9">
        <v>200</v>
      </c>
      <c r="D217" s="5">
        <v>577.97</v>
      </c>
      <c r="E217" s="5">
        <v>585.41</v>
      </c>
      <c r="F217" s="5">
        <v>560.38</v>
      </c>
      <c r="G217" s="5">
        <f t="shared" si="95"/>
        <v>10.3578853046595</v>
      </c>
      <c r="H217" s="5">
        <f t="shared" si="96"/>
        <v>10.4912186379928</v>
      </c>
      <c r="I217" s="5">
        <f t="shared" si="97"/>
        <v>10.0426523297491</v>
      </c>
      <c r="J217" s="5">
        <f t="shared" si="98"/>
        <v>10.2972520908005</v>
      </c>
      <c r="K217" s="5">
        <f t="shared" si="99"/>
        <v>0.230348047940517</v>
      </c>
    </row>
    <row r="218" spans="1:11">
      <c r="A218" s="4"/>
      <c r="B218" s="4"/>
      <c r="C218" s="9">
        <v>500</v>
      </c>
      <c r="D218" s="5">
        <v>626.81</v>
      </c>
      <c r="E218" s="5">
        <v>609.75</v>
      </c>
      <c r="F218" s="5">
        <v>627.73</v>
      </c>
      <c r="G218" s="5">
        <f t="shared" si="95"/>
        <v>11.2331541218638</v>
      </c>
      <c r="H218" s="5">
        <f t="shared" si="96"/>
        <v>10.9274193548387</v>
      </c>
      <c r="I218" s="5">
        <f t="shared" si="97"/>
        <v>11.2496415770609</v>
      </c>
      <c r="J218" s="5">
        <f t="shared" si="98"/>
        <v>11.1367383512545</v>
      </c>
      <c r="K218" s="5">
        <f t="shared" si="99"/>
        <v>0.181462918361021</v>
      </c>
    </row>
    <row r="219" spans="1:11">
      <c r="A219" s="4"/>
      <c r="B219" s="4"/>
      <c r="C219" s="9">
        <v>1000</v>
      </c>
      <c r="D219" s="5">
        <v>697.46</v>
      </c>
      <c r="E219" s="5">
        <v>708.01</v>
      </c>
      <c r="F219" s="5">
        <v>705.32</v>
      </c>
      <c r="G219" s="5">
        <f t="shared" si="95"/>
        <v>12.4992831541219</v>
      </c>
      <c r="H219" s="5">
        <f t="shared" si="96"/>
        <v>12.6883512544803</v>
      </c>
      <c r="I219" s="5">
        <f t="shared" si="97"/>
        <v>12.6401433691756</v>
      </c>
      <c r="J219" s="5">
        <f t="shared" si="98"/>
        <v>12.6092592592593</v>
      </c>
      <c r="K219" s="5">
        <f t="shared" si="99"/>
        <v>0.098244887028692</v>
      </c>
    </row>
    <row r="220" spans="1:11">
      <c r="A220" s="4"/>
      <c r="B220" s="4"/>
      <c r="C220" s="9">
        <v>1500</v>
      </c>
      <c r="D220" s="5">
        <v>674.65</v>
      </c>
      <c r="E220" s="5">
        <v>691.73</v>
      </c>
      <c r="F220" s="5">
        <v>672.2</v>
      </c>
      <c r="G220" s="5">
        <f t="shared" si="95"/>
        <v>12.0905017921147</v>
      </c>
      <c r="H220" s="5">
        <f t="shared" si="96"/>
        <v>12.3965949820789</v>
      </c>
      <c r="I220" s="5">
        <f t="shared" si="97"/>
        <v>12.0465949820789</v>
      </c>
      <c r="J220" s="5">
        <f t="shared" si="98"/>
        <v>12.1778972520908</v>
      </c>
      <c r="K220" s="5">
        <f t="shared" si="99"/>
        <v>0.190665872190926</v>
      </c>
    </row>
    <row r="221" spans="3:11">
      <c r="C221" s="6"/>
      <c r="D221" s="6"/>
      <c r="E221" s="6"/>
      <c r="F221" s="6"/>
      <c r="G221" s="6"/>
      <c r="H221" s="6"/>
      <c r="I221" s="6"/>
      <c r="J221" s="6"/>
      <c r="K221" s="6"/>
    </row>
    <row r="222" spans="5:11">
      <c r="E222" s="6"/>
      <c r="F222" s="6"/>
      <c r="G222" s="6"/>
      <c r="H222" s="6"/>
      <c r="I222" s="6"/>
      <c r="J222" s="6"/>
      <c r="K222" s="6"/>
    </row>
    <row r="223" spans="1:11">
      <c r="A223" s="2" t="s">
        <v>0</v>
      </c>
      <c r="B223" s="2" t="s">
        <v>1</v>
      </c>
      <c r="C223" s="8" t="s">
        <v>2</v>
      </c>
      <c r="D223" s="3" t="s">
        <v>3</v>
      </c>
      <c r="E223" s="3"/>
      <c r="F223" s="3"/>
      <c r="G223" s="3" t="s">
        <v>4</v>
      </c>
      <c r="H223" s="3"/>
      <c r="I223" s="3"/>
      <c r="J223" s="3" t="s">
        <v>5</v>
      </c>
      <c r="K223" s="3" t="s">
        <v>6</v>
      </c>
    </row>
    <row r="224" spans="1:11">
      <c r="A224" s="4" t="s">
        <v>45</v>
      </c>
      <c r="B224" s="4" t="s">
        <v>46</v>
      </c>
      <c r="C224" s="9">
        <v>10</v>
      </c>
      <c r="D224" s="5">
        <v>47.01</v>
      </c>
      <c r="E224" s="5">
        <v>48.62</v>
      </c>
      <c r="F224" s="5">
        <v>46.75</v>
      </c>
      <c r="G224" s="5">
        <f t="shared" ref="G224:G231" si="100">D224*1000/310/30/8.9</f>
        <v>0.567959405581733</v>
      </c>
      <c r="H224" s="5">
        <f t="shared" ref="H224:H231" si="101">E224*1000/310/30/8.9</f>
        <v>0.587410897668237</v>
      </c>
      <c r="I224" s="5">
        <f t="shared" ref="I224:I231" si="102">F224*1000/310/30/8.9</f>
        <v>0.564818170834844</v>
      </c>
      <c r="J224" s="5">
        <f t="shared" ref="J224:J231" si="103">AVERAGE(G224:I224)</f>
        <v>0.573396158028271</v>
      </c>
      <c r="K224" s="5">
        <f t="shared" ref="K224:K231" si="104">STDEV(G224:I224)</f>
        <v>0.0122383223652507</v>
      </c>
    </row>
    <row r="225" spans="1:11">
      <c r="A225" s="4"/>
      <c r="B225" s="4"/>
      <c r="C225" s="9">
        <v>25</v>
      </c>
      <c r="D225" s="5">
        <v>104.21</v>
      </c>
      <c r="E225" s="5">
        <v>97.79</v>
      </c>
      <c r="F225" s="5">
        <v>101.43</v>
      </c>
      <c r="G225" s="5">
        <f t="shared" si="100"/>
        <v>1.25903104989731</v>
      </c>
      <c r="H225" s="5">
        <f t="shared" si="101"/>
        <v>1.18146671499335</v>
      </c>
      <c r="I225" s="5">
        <f t="shared" si="102"/>
        <v>1.2254440014498</v>
      </c>
      <c r="J225" s="5">
        <f t="shared" si="103"/>
        <v>1.22198058878015</v>
      </c>
      <c r="K225" s="5">
        <f t="shared" si="104"/>
        <v>0.0388979810885253</v>
      </c>
    </row>
    <row r="226" spans="1:11">
      <c r="A226" s="4"/>
      <c r="B226" s="4"/>
      <c r="C226" s="9">
        <v>50</v>
      </c>
      <c r="D226" s="5">
        <v>148.84</v>
      </c>
      <c r="E226" s="5">
        <v>170.83</v>
      </c>
      <c r="F226" s="5">
        <v>158.2</v>
      </c>
      <c r="G226" s="5">
        <f t="shared" si="100"/>
        <v>1.7982360758729</v>
      </c>
      <c r="H226" s="5">
        <f t="shared" si="101"/>
        <v>2.06391204542709</v>
      </c>
      <c r="I226" s="5">
        <f t="shared" si="102"/>
        <v>1.9113205267609</v>
      </c>
      <c r="J226" s="5">
        <f t="shared" si="103"/>
        <v>1.92448954935363</v>
      </c>
      <c r="K226" s="5">
        <f t="shared" si="104"/>
        <v>0.133326657374567</v>
      </c>
    </row>
    <row r="227" spans="1:11">
      <c r="A227" s="4"/>
      <c r="B227" s="4"/>
      <c r="C227" s="9">
        <v>100</v>
      </c>
      <c r="D227" s="5">
        <v>246.26</v>
      </c>
      <c r="E227" s="5">
        <v>266.76</v>
      </c>
      <c r="F227" s="5">
        <v>255.18</v>
      </c>
      <c r="G227" s="5">
        <f t="shared" si="100"/>
        <v>2.97523257218799</v>
      </c>
      <c r="H227" s="5">
        <f t="shared" si="101"/>
        <v>3.22290685030808</v>
      </c>
      <c r="I227" s="5">
        <f t="shared" si="102"/>
        <v>3.08300108735049</v>
      </c>
      <c r="J227" s="5">
        <f t="shared" si="103"/>
        <v>3.09371350328219</v>
      </c>
      <c r="K227" s="5">
        <f t="shared" si="104"/>
        <v>0.124184153183478</v>
      </c>
    </row>
    <row r="228" spans="1:11">
      <c r="A228" s="4"/>
      <c r="B228" s="4"/>
      <c r="C228" s="9">
        <v>200</v>
      </c>
      <c r="D228" s="5">
        <v>348.16</v>
      </c>
      <c r="E228" s="5">
        <v>346.63</v>
      </c>
      <c r="F228" s="5">
        <v>347.74</v>
      </c>
      <c r="G228" s="5">
        <f t="shared" si="100"/>
        <v>4.2063549595264</v>
      </c>
      <c r="H228" s="5">
        <f t="shared" si="101"/>
        <v>4.18787000120817</v>
      </c>
      <c r="I228" s="5">
        <f t="shared" si="102"/>
        <v>4.20128065724296</v>
      </c>
      <c r="J228" s="5">
        <f t="shared" si="103"/>
        <v>4.19850187265918</v>
      </c>
      <c r="K228" s="5">
        <f t="shared" si="104"/>
        <v>0.00955063630492717</v>
      </c>
    </row>
    <row r="229" spans="1:11">
      <c r="A229" s="4"/>
      <c r="B229" s="4"/>
      <c r="C229" s="9">
        <v>500</v>
      </c>
      <c r="D229" s="5">
        <v>431.83</v>
      </c>
      <c r="E229" s="5">
        <v>435.18</v>
      </c>
      <c r="F229" s="5">
        <v>433.47</v>
      </c>
      <c r="G229" s="5">
        <f t="shared" si="100"/>
        <v>5.21722846441947</v>
      </c>
      <c r="H229" s="5">
        <f t="shared" si="101"/>
        <v>5.25770206596593</v>
      </c>
      <c r="I229" s="5">
        <f t="shared" si="102"/>
        <v>5.23704240666908</v>
      </c>
      <c r="J229" s="5">
        <f t="shared" si="103"/>
        <v>5.2373243123515</v>
      </c>
      <c r="K229" s="5">
        <f t="shared" si="104"/>
        <v>0.020238273361273</v>
      </c>
    </row>
    <row r="230" spans="1:11">
      <c r="A230" s="4"/>
      <c r="B230" s="4"/>
      <c r="C230" s="9">
        <v>1000</v>
      </c>
      <c r="D230" s="5">
        <v>453.52</v>
      </c>
      <c r="E230" s="5">
        <v>474.24</v>
      </c>
      <c r="F230" s="5">
        <v>476.19</v>
      </c>
      <c r="G230" s="5">
        <f t="shared" si="100"/>
        <v>5.47927993234264</v>
      </c>
      <c r="H230" s="5">
        <f t="shared" si="101"/>
        <v>5.72961217832548</v>
      </c>
      <c r="I230" s="5">
        <f t="shared" si="102"/>
        <v>5.75317143892715</v>
      </c>
      <c r="J230" s="5">
        <f t="shared" si="103"/>
        <v>5.65402118319842</v>
      </c>
      <c r="K230" s="5">
        <f t="shared" si="104"/>
        <v>0.151788136074621</v>
      </c>
    </row>
    <row r="231" spans="1:11">
      <c r="A231" s="4"/>
      <c r="B231" s="4"/>
      <c r="C231" s="9">
        <v>1500</v>
      </c>
      <c r="D231" s="5">
        <v>526.64</v>
      </c>
      <c r="E231" s="5">
        <v>513.12</v>
      </c>
      <c r="F231" s="5">
        <v>500.83</v>
      </c>
      <c r="G231" s="5">
        <f t="shared" si="100"/>
        <v>6.36269179654464</v>
      </c>
      <c r="H231" s="5">
        <f t="shared" si="101"/>
        <v>6.19934758970641</v>
      </c>
      <c r="I231" s="5">
        <f t="shared" si="102"/>
        <v>6.05086383955539</v>
      </c>
      <c r="J231" s="5">
        <f t="shared" si="103"/>
        <v>6.20430107526882</v>
      </c>
      <c r="K231" s="5">
        <f t="shared" si="104"/>
        <v>0.155972983091414</v>
      </c>
    </row>
    <row r="232" spans="3:11">
      <c r="C232" s="6"/>
      <c r="D232" s="6"/>
      <c r="E232" s="6"/>
      <c r="F232" s="6"/>
      <c r="G232" s="6"/>
      <c r="H232" s="6"/>
      <c r="I232" s="6"/>
      <c r="J232" s="6"/>
      <c r="K232" s="6"/>
    </row>
    <row r="233" spans="5:11">
      <c r="E233" s="6"/>
      <c r="F233" s="6"/>
      <c r="G233" s="6"/>
      <c r="H233" s="6"/>
      <c r="I233" s="6"/>
      <c r="J233" s="6"/>
      <c r="K233" s="6"/>
    </row>
    <row r="234" spans="1:11">
      <c r="A234" s="2" t="s">
        <v>0</v>
      </c>
      <c r="B234" s="2" t="s">
        <v>1</v>
      </c>
      <c r="C234" s="8" t="s">
        <v>2</v>
      </c>
      <c r="D234" s="3" t="s">
        <v>3</v>
      </c>
      <c r="E234" s="3"/>
      <c r="F234" s="3"/>
      <c r="G234" s="3" t="s">
        <v>4</v>
      </c>
      <c r="H234" s="3"/>
      <c r="I234" s="3"/>
      <c r="J234" s="3" t="s">
        <v>5</v>
      </c>
      <c r="K234" s="3" t="s">
        <v>6</v>
      </c>
    </row>
    <row r="235" spans="1:11">
      <c r="A235" s="4" t="s">
        <v>47</v>
      </c>
      <c r="B235" s="4" t="s">
        <v>38</v>
      </c>
      <c r="C235" s="9">
        <v>10</v>
      </c>
      <c r="D235" s="5">
        <v>41.92</v>
      </c>
      <c r="E235" s="5">
        <v>40.79</v>
      </c>
      <c r="F235" s="5">
        <v>40.33</v>
      </c>
      <c r="G235" s="5">
        <f t="shared" ref="G235:G242" si="105">D235*1000/310/30/6.75</f>
        <v>0.667781760254878</v>
      </c>
      <c r="H235" s="5">
        <f t="shared" ref="H235:H242" si="106">E235*1000/310/30/6.75</f>
        <v>0.649780963759458</v>
      </c>
      <c r="I235" s="5">
        <f t="shared" ref="I235:I242" si="107">F235*1000/310/30/6.75</f>
        <v>0.642453205894066</v>
      </c>
      <c r="J235" s="5">
        <f t="shared" ref="J235:J242" si="108">AVERAGE(G235:I235)</f>
        <v>0.653338643302801</v>
      </c>
      <c r="K235" s="5">
        <f t="shared" ref="K235:K242" si="109">STDEV(G235:I235)</f>
        <v>0.0130336767376667</v>
      </c>
    </row>
    <row r="236" spans="1:11">
      <c r="A236" s="4"/>
      <c r="B236" s="4"/>
      <c r="C236" s="9">
        <v>25</v>
      </c>
      <c r="D236" s="5">
        <v>113.34</v>
      </c>
      <c r="E236" s="5">
        <v>97.49</v>
      </c>
      <c r="F236" s="5">
        <v>105.39</v>
      </c>
      <c r="G236" s="5">
        <f t="shared" si="105"/>
        <v>1.80549581839904</v>
      </c>
      <c r="H236" s="5">
        <f t="shared" si="106"/>
        <v>1.55300677021107</v>
      </c>
      <c r="I236" s="5">
        <f t="shared" si="107"/>
        <v>1.67885304659498</v>
      </c>
      <c r="J236" s="5">
        <f t="shared" si="108"/>
        <v>1.67911854506837</v>
      </c>
      <c r="K236" s="5">
        <f t="shared" si="109"/>
        <v>0.126244733477467</v>
      </c>
    </row>
    <row r="237" spans="1:11">
      <c r="A237" s="4"/>
      <c r="B237" s="4"/>
      <c r="C237" s="9">
        <v>50</v>
      </c>
      <c r="D237" s="5">
        <v>181.43</v>
      </c>
      <c r="E237" s="5">
        <v>208.36</v>
      </c>
      <c r="F237" s="5">
        <v>194.86</v>
      </c>
      <c r="G237" s="5">
        <f t="shared" si="105"/>
        <v>2.89016328156113</v>
      </c>
      <c r="H237" s="5">
        <f t="shared" si="106"/>
        <v>3.31915571485464</v>
      </c>
      <c r="I237" s="5">
        <f t="shared" si="107"/>
        <v>3.10410195141378</v>
      </c>
      <c r="J237" s="5">
        <f t="shared" si="108"/>
        <v>3.10447364927652</v>
      </c>
      <c r="K237" s="5">
        <f t="shared" si="109"/>
        <v>0.214496458188118</v>
      </c>
    </row>
    <row r="238" spans="1:11">
      <c r="A238" s="4"/>
      <c r="B238" s="4"/>
      <c r="C238" s="9">
        <v>100</v>
      </c>
      <c r="D238" s="5">
        <v>283.63</v>
      </c>
      <c r="E238" s="5">
        <v>315.48</v>
      </c>
      <c r="F238" s="5">
        <v>298.94</v>
      </c>
      <c r="G238" s="5">
        <f t="shared" si="105"/>
        <v>4.51819992035046</v>
      </c>
      <c r="H238" s="5">
        <f t="shared" si="106"/>
        <v>5.02556750298686</v>
      </c>
      <c r="I238" s="5">
        <f t="shared" si="107"/>
        <v>4.7620868180008</v>
      </c>
      <c r="J238" s="5">
        <f t="shared" si="108"/>
        <v>4.76861808044604</v>
      </c>
      <c r="K238" s="5">
        <f t="shared" si="109"/>
        <v>0.253746840412689</v>
      </c>
    </row>
    <row r="239" spans="1:11">
      <c r="A239" s="4"/>
      <c r="B239" s="4"/>
      <c r="C239" s="9">
        <v>200</v>
      </c>
      <c r="D239" s="5">
        <v>396.77</v>
      </c>
      <c r="E239" s="5">
        <v>385.76</v>
      </c>
      <c r="F239" s="5">
        <v>391.24</v>
      </c>
      <c r="G239" s="5">
        <f t="shared" si="105"/>
        <v>6.3205097570689</v>
      </c>
      <c r="H239" s="5">
        <f t="shared" si="106"/>
        <v>6.14512146555157</v>
      </c>
      <c r="I239" s="5">
        <f t="shared" si="107"/>
        <v>6.23241736360016</v>
      </c>
      <c r="J239" s="5">
        <f t="shared" si="108"/>
        <v>6.23268286207354</v>
      </c>
      <c r="K239" s="5">
        <f t="shared" si="109"/>
        <v>0.087694447186928</v>
      </c>
    </row>
    <row r="240" spans="1:11">
      <c r="A240" s="4"/>
      <c r="B240" s="4"/>
      <c r="C240" s="9">
        <v>500</v>
      </c>
      <c r="D240" s="5">
        <v>481.3</v>
      </c>
      <c r="E240" s="5">
        <v>481.3</v>
      </c>
      <c r="F240" s="5">
        <v>480.99</v>
      </c>
      <c r="G240" s="5">
        <f t="shared" si="105"/>
        <v>7.66706491437674</v>
      </c>
      <c r="H240" s="5">
        <f t="shared" si="106"/>
        <v>7.66706491437674</v>
      </c>
      <c r="I240" s="5">
        <f t="shared" si="107"/>
        <v>7.6621266427718</v>
      </c>
      <c r="J240" s="5">
        <f t="shared" si="108"/>
        <v>7.66541882384176</v>
      </c>
      <c r="K240" s="5">
        <f t="shared" si="109"/>
        <v>0.00285111244044281</v>
      </c>
    </row>
    <row r="241" spans="1:11">
      <c r="A241" s="4"/>
      <c r="B241" s="4"/>
      <c r="C241" s="9">
        <v>1000</v>
      </c>
      <c r="D241" s="5">
        <v>580.79</v>
      </c>
      <c r="E241" s="5">
        <v>567.75</v>
      </c>
      <c r="F241" s="5">
        <v>573.23</v>
      </c>
      <c r="G241" s="5">
        <f t="shared" si="105"/>
        <v>9.25193150139387</v>
      </c>
      <c r="H241" s="5">
        <f t="shared" si="106"/>
        <v>9.0442054958184</v>
      </c>
      <c r="I241" s="5">
        <f t="shared" si="107"/>
        <v>9.13150139386699</v>
      </c>
      <c r="J241" s="5">
        <f t="shared" si="108"/>
        <v>9.14254613035975</v>
      </c>
      <c r="K241" s="5">
        <f t="shared" si="109"/>
        <v>0.104302507166563</v>
      </c>
    </row>
    <row r="242" spans="1:11">
      <c r="A242" s="4"/>
      <c r="B242" s="4"/>
      <c r="C242" s="9">
        <v>1500</v>
      </c>
      <c r="D242" s="5">
        <v>561.69</v>
      </c>
      <c r="E242" s="5">
        <v>583.86</v>
      </c>
      <c r="F242" s="5">
        <v>570.42</v>
      </c>
      <c r="G242" s="5">
        <f t="shared" si="105"/>
        <v>8.94767025089606</v>
      </c>
      <c r="H242" s="5">
        <f t="shared" si="106"/>
        <v>9.30083632019116</v>
      </c>
      <c r="I242" s="5">
        <f t="shared" si="107"/>
        <v>9.08673835125448</v>
      </c>
      <c r="J242" s="5">
        <f t="shared" si="108"/>
        <v>9.11174830744723</v>
      </c>
      <c r="K242" s="5">
        <f t="shared" si="109"/>
        <v>0.177906412354672</v>
      </c>
    </row>
    <row r="243" spans="3:11">
      <c r="C243" s="6"/>
      <c r="D243" s="6"/>
      <c r="E243" s="6"/>
      <c r="F243" s="6"/>
      <c r="G243" s="6"/>
      <c r="H243" s="6"/>
      <c r="I243" s="6"/>
      <c r="J243" s="6"/>
      <c r="K243" s="6"/>
    </row>
    <row r="244" spans="5:11">
      <c r="E244" s="6"/>
      <c r="F244" s="6"/>
      <c r="G244" s="6"/>
      <c r="H244" s="6"/>
      <c r="I244" s="6"/>
      <c r="J244" s="6"/>
      <c r="K244" s="6"/>
    </row>
    <row r="245" spans="1:11">
      <c r="A245" s="2" t="s">
        <v>0</v>
      </c>
      <c r="B245" s="2" t="s">
        <v>1</v>
      </c>
      <c r="C245" s="8" t="s">
        <v>2</v>
      </c>
      <c r="D245" s="3" t="s">
        <v>3</v>
      </c>
      <c r="E245" s="3"/>
      <c r="F245" s="3"/>
      <c r="G245" s="3" t="s">
        <v>4</v>
      </c>
      <c r="H245" s="3"/>
      <c r="I245" s="3"/>
      <c r="J245" s="3" t="s">
        <v>5</v>
      </c>
      <c r="K245" s="3" t="s">
        <v>6</v>
      </c>
    </row>
    <row r="246" spans="1:11">
      <c r="A246" s="4" t="s">
        <v>48</v>
      </c>
      <c r="B246" s="4" t="s">
        <v>49</v>
      </c>
      <c r="C246" s="9">
        <v>10</v>
      </c>
      <c r="D246" s="5">
        <v>45.16</v>
      </c>
      <c r="E246" s="5">
        <v>42.32</v>
      </c>
      <c r="F246" s="5">
        <v>41.99</v>
      </c>
      <c r="G246" s="5">
        <f t="shared" ref="G246:G253" si="110">D246*1000/310/30/8.6</f>
        <v>0.564641160290073</v>
      </c>
      <c r="H246" s="5">
        <f t="shared" ref="H246:H253" si="111">E246*1000/310/30/8.6</f>
        <v>0.529132283070768</v>
      </c>
      <c r="I246" s="5">
        <f t="shared" ref="I246:I253" si="112">F246*1000/310/30/8.6</f>
        <v>0.525006251562891</v>
      </c>
      <c r="J246" s="5">
        <f t="shared" ref="J246:J253" si="113">AVERAGE(G246:I246)</f>
        <v>0.539593231641244</v>
      </c>
      <c r="K246" s="5">
        <f t="shared" ref="K246:K253" si="114">STDEV(G246:I246)</f>
        <v>0.0217900225148717</v>
      </c>
    </row>
    <row r="247" spans="1:11">
      <c r="A247" s="4"/>
      <c r="B247" s="4"/>
      <c r="C247" s="9">
        <v>25</v>
      </c>
      <c r="D247" s="5">
        <v>95.99</v>
      </c>
      <c r="E247" s="5">
        <v>96.5</v>
      </c>
      <c r="F247" s="5">
        <v>95.7</v>
      </c>
      <c r="G247" s="5">
        <f t="shared" si="110"/>
        <v>1.20017504376094</v>
      </c>
      <c r="H247" s="5">
        <f t="shared" si="111"/>
        <v>1.20655163790948</v>
      </c>
      <c r="I247" s="5">
        <f t="shared" si="112"/>
        <v>1.19654913728432</v>
      </c>
      <c r="J247" s="5">
        <f t="shared" si="113"/>
        <v>1.20109193965158</v>
      </c>
      <c r="K247" s="5">
        <f t="shared" si="114"/>
        <v>0.0050638945728329</v>
      </c>
    </row>
    <row r="248" spans="1:11">
      <c r="A248" s="4"/>
      <c r="B248" s="4"/>
      <c r="C248" s="9">
        <v>50</v>
      </c>
      <c r="D248" s="5">
        <v>183.46</v>
      </c>
      <c r="E248" s="5">
        <v>200.73</v>
      </c>
      <c r="F248" s="5">
        <v>190.38</v>
      </c>
      <c r="G248" s="5">
        <f t="shared" si="110"/>
        <v>2.29382345586397</v>
      </c>
      <c r="H248" s="5">
        <f t="shared" si="111"/>
        <v>2.50975243810953</v>
      </c>
      <c r="I248" s="5">
        <f t="shared" si="112"/>
        <v>2.38034508627157</v>
      </c>
      <c r="J248" s="5">
        <f t="shared" si="113"/>
        <v>2.39464032674835</v>
      </c>
      <c r="K248" s="5">
        <f t="shared" si="114"/>
        <v>0.108671968642414</v>
      </c>
    </row>
    <row r="249" spans="1:11">
      <c r="A249" s="4"/>
      <c r="B249" s="4"/>
      <c r="C249" s="9">
        <v>100</v>
      </c>
      <c r="D249" s="5">
        <v>298.12</v>
      </c>
      <c r="E249" s="5">
        <v>346.47</v>
      </c>
      <c r="F249" s="5">
        <v>323.69</v>
      </c>
      <c r="G249" s="5">
        <f t="shared" si="110"/>
        <v>3.72743185796449</v>
      </c>
      <c r="H249" s="5">
        <f t="shared" si="111"/>
        <v>4.33195798949737</v>
      </c>
      <c r="I249" s="5">
        <f t="shared" si="112"/>
        <v>4.04713678419605</v>
      </c>
      <c r="J249" s="5">
        <f t="shared" si="113"/>
        <v>4.0355088772193</v>
      </c>
      <c r="K249" s="5">
        <f t="shared" si="114"/>
        <v>0.302430764129616</v>
      </c>
    </row>
    <row r="250" spans="1:11">
      <c r="A250" s="4"/>
      <c r="B250" s="4"/>
      <c r="C250" s="9">
        <v>200</v>
      </c>
      <c r="D250" s="5">
        <v>436.94</v>
      </c>
      <c r="E250" s="5">
        <v>425.08</v>
      </c>
      <c r="F250" s="5">
        <v>431.36</v>
      </c>
      <c r="G250" s="5">
        <f t="shared" si="110"/>
        <v>5.46311577894474</v>
      </c>
      <c r="H250" s="5">
        <f t="shared" si="111"/>
        <v>5.31482870717679</v>
      </c>
      <c r="I250" s="5">
        <f t="shared" si="112"/>
        <v>5.39334833708427</v>
      </c>
      <c r="J250" s="5">
        <f t="shared" si="113"/>
        <v>5.3904309410686</v>
      </c>
      <c r="K250" s="5">
        <f t="shared" si="114"/>
        <v>0.0741865709748864</v>
      </c>
    </row>
    <row r="251" spans="1:11">
      <c r="A251" s="4"/>
      <c r="B251" s="4"/>
      <c r="C251" s="9">
        <v>500</v>
      </c>
      <c r="D251" s="5">
        <v>617.53</v>
      </c>
      <c r="E251" s="5">
        <v>619.37</v>
      </c>
      <c r="F251" s="5">
        <v>619.37</v>
      </c>
      <c r="G251" s="5">
        <f t="shared" si="110"/>
        <v>7.72105526381595</v>
      </c>
      <c r="H251" s="5">
        <f t="shared" si="111"/>
        <v>7.74406101525381</v>
      </c>
      <c r="I251" s="5">
        <f t="shared" si="112"/>
        <v>7.74406101525381</v>
      </c>
      <c r="J251" s="5">
        <f t="shared" si="113"/>
        <v>7.73639243144119</v>
      </c>
      <c r="K251" s="5">
        <f t="shared" si="114"/>
        <v>0.0132823767855575</v>
      </c>
    </row>
    <row r="252" spans="1:11">
      <c r="A252" s="4"/>
      <c r="B252" s="4"/>
      <c r="C252" s="9">
        <v>1000</v>
      </c>
      <c r="D252" s="5">
        <v>794.92</v>
      </c>
      <c r="E252" s="5">
        <v>756.93</v>
      </c>
      <c r="F252" s="5">
        <v>762.64</v>
      </c>
      <c r="G252" s="5">
        <f t="shared" si="110"/>
        <v>9.93898474618655</v>
      </c>
      <c r="H252" s="5">
        <f t="shared" si="111"/>
        <v>9.46399099774944</v>
      </c>
      <c r="I252" s="5">
        <f t="shared" si="112"/>
        <v>9.53538384596149</v>
      </c>
      <c r="J252" s="5">
        <f t="shared" si="113"/>
        <v>9.64611986329916</v>
      </c>
      <c r="K252" s="5">
        <f t="shared" si="114"/>
        <v>0.256128121094582</v>
      </c>
    </row>
    <row r="253" spans="1:11">
      <c r="A253" s="4"/>
      <c r="B253" s="4"/>
      <c r="C253" s="9">
        <v>1500</v>
      </c>
      <c r="D253" s="5">
        <v>751.55</v>
      </c>
      <c r="E253" s="5">
        <v>701.87</v>
      </c>
      <c r="F253" s="5">
        <v>725.58</v>
      </c>
      <c r="G253" s="5">
        <f t="shared" si="110"/>
        <v>9.39672418104526</v>
      </c>
      <c r="H253" s="5">
        <f t="shared" si="111"/>
        <v>8.77556889222306</v>
      </c>
      <c r="I253" s="5">
        <f t="shared" si="112"/>
        <v>9.07201800450112</v>
      </c>
      <c r="J253" s="5">
        <f t="shared" si="113"/>
        <v>9.08143702592315</v>
      </c>
      <c r="K253" s="5">
        <f t="shared" si="114"/>
        <v>0.310684746457499</v>
      </c>
    </row>
    <row r="254" spans="3:11">
      <c r="C254" s="6"/>
      <c r="D254" s="6"/>
      <c r="E254" s="6"/>
      <c r="F254" s="6"/>
      <c r="G254" s="6"/>
      <c r="H254" s="6"/>
      <c r="I254" s="6"/>
      <c r="J254" s="6"/>
      <c r="K254" s="6"/>
    </row>
    <row r="255" spans="5:11">
      <c r="E255" s="6"/>
      <c r="F255" s="6"/>
      <c r="G255" s="6"/>
      <c r="H255" s="6"/>
      <c r="I255" s="6"/>
      <c r="J255" s="6"/>
      <c r="K255" s="6"/>
    </row>
    <row r="256" spans="1:11">
      <c r="A256" s="2" t="s">
        <v>0</v>
      </c>
      <c r="B256" s="2" t="s">
        <v>1</v>
      </c>
      <c r="C256" s="8" t="s">
        <v>2</v>
      </c>
      <c r="D256" s="3" t="s">
        <v>3</v>
      </c>
      <c r="E256" s="3"/>
      <c r="F256" s="3"/>
      <c r="G256" s="3" t="s">
        <v>4</v>
      </c>
      <c r="H256" s="3"/>
      <c r="I256" s="3"/>
      <c r="J256" s="3" t="s">
        <v>5</v>
      </c>
      <c r="K256" s="3" t="s">
        <v>6</v>
      </c>
    </row>
    <row r="257" spans="1:11">
      <c r="A257" s="4" t="s">
        <v>50</v>
      </c>
      <c r="B257" s="4" t="s">
        <v>51</v>
      </c>
      <c r="C257" s="9">
        <v>10</v>
      </c>
      <c r="D257" s="5">
        <v>65.58</v>
      </c>
      <c r="E257" s="5">
        <v>59.3</v>
      </c>
      <c r="F257" s="5">
        <v>62.01</v>
      </c>
      <c r="G257" s="5">
        <f t="shared" ref="G257:G264" si="115">D257*1000/310/30/5.5</f>
        <v>1.28211143695015</v>
      </c>
      <c r="H257" s="5">
        <f t="shared" ref="H257:H264" si="116">E257*1000/310/30/5.5</f>
        <v>1.15933528836755</v>
      </c>
      <c r="I257" s="5">
        <f t="shared" ref="I257:I264" si="117">F257*1000/310/30/5.5</f>
        <v>1.21231671554252</v>
      </c>
      <c r="J257" s="5">
        <f t="shared" ref="J257:J264" si="118">AVERAGE(G257:I257)</f>
        <v>1.21792114695341</v>
      </c>
      <c r="K257" s="5">
        <f t="shared" ref="K257:K264" si="119">STDEV(G257:I257)</f>
        <v>0.061579646830537</v>
      </c>
    </row>
    <row r="258" spans="1:11">
      <c r="A258" s="4"/>
      <c r="B258" s="4"/>
      <c r="C258" s="9">
        <v>25</v>
      </c>
      <c r="D258" s="5">
        <v>144.58</v>
      </c>
      <c r="E258" s="5">
        <v>162.83</v>
      </c>
      <c r="F258" s="5">
        <v>158.34</v>
      </c>
      <c r="G258" s="5">
        <f t="shared" si="115"/>
        <v>2.82658846529814</v>
      </c>
      <c r="H258" s="5">
        <f t="shared" si="116"/>
        <v>3.18338220918866</v>
      </c>
      <c r="I258" s="5">
        <f t="shared" si="117"/>
        <v>3.09560117302053</v>
      </c>
      <c r="J258" s="5">
        <f t="shared" si="118"/>
        <v>3.03519061583578</v>
      </c>
      <c r="K258" s="5">
        <f t="shared" si="119"/>
        <v>0.185909979517997</v>
      </c>
    </row>
    <row r="259" spans="1:11">
      <c r="A259" s="4"/>
      <c r="B259" s="4"/>
      <c r="C259" s="9">
        <v>50</v>
      </c>
      <c r="D259" s="5">
        <v>281.02</v>
      </c>
      <c r="E259" s="5">
        <v>290.38</v>
      </c>
      <c r="F259" s="5">
        <v>285.11</v>
      </c>
      <c r="G259" s="5">
        <f t="shared" si="115"/>
        <v>5.49403714565005</v>
      </c>
      <c r="H259" s="5">
        <f t="shared" si="116"/>
        <v>5.67702834799609</v>
      </c>
      <c r="I259" s="5">
        <f t="shared" si="117"/>
        <v>5.57399804496579</v>
      </c>
      <c r="J259" s="5">
        <f t="shared" si="118"/>
        <v>5.58168784620398</v>
      </c>
      <c r="K259" s="5">
        <f t="shared" si="119"/>
        <v>0.091737641218448</v>
      </c>
    </row>
    <row r="260" spans="1:11">
      <c r="A260" s="4"/>
      <c r="B260" s="4"/>
      <c r="C260" s="9">
        <v>100</v>
      </c>
      <c r="D260" s="5">
        <v>444.25</v>
      </c>
      <c r="E260" s="5">
        <v>487.02</v>
      </c>
      <c r="F260" s="5">
        <v>463.09</v>
      </c>
      <c r="G260" s="5">
        <f t="shared" si="115"/>
        <v>8.6852394916911</v>
      </c>
      <c r="H260" s="5">
        <f t="shared" si="116"/>
        <v>9.52140762463343</v>
      </c>
      <c r="I260" s="5">
        <f t="shared" si="117"/>
        <v>9.0535679374389</v>
      </c>
      <c r="J260" s="5">
        <f t="shared" si="118"/>
        <v>9.08673835125448</v>
      </c>
      <c r="K260" s="5">
        <f t="shared" si="119"/>
        <v>0.419069795978649</v>
      </c>
    </row>
    <row r="261" spans="1:11">
      <c r="A261" s="4"/>
      <c r="B261" s="4"/>
      <c r="C261" s="9">
        <v>200</v>
      </c>
      <c r="D261" s="5">
        <v>573.9</v>
      </c>
      <c r="E261" s="5">
        <v>551.53</v>
      </c>
      <c r="F261" s="5">
        <v>560.58</v>
      </c>
      <c r="G261" s="5">
        <f t="shared" si="115"/>
        <v>11.2199413489736</v>
      </c>
      <c r="H261" s="5">
        <f t="shared" si="116"/>
        <v>10.7826001955034</v>
      </c>
      <c r="I261" s="5">
        <f t="shared" si="117"/>
        <v>10.9595307917889</v>
      </c>
      <c r="J261" s="5">
        <f t="shared" si="118"/>
        <v>10.987357445422</v>
      </c>
      <c r="K261" s="5">
        <f t="shared" si="119"/>
        <v>0.21999446156431</v>
      </c>
    </row>
    <row r="262" spans="1:11">
      <c r="A262" s="4"/>
      <c r="B262" s="4"/>
      <c r="C262" s="9">
        <v>500</v>
      </c>
      <c r="D262" s="5">
        <v>741.29</v>
      </c>
      <c r="E262" s="5">
        <v>743.9</v>
      </c>
      <c r="F262" s="5">
        <v>742.96</v>
      </c>
      <c r="G262" s="5">
        <f t="shared" si="115"/>
        <v>14.4924731182796</v>
      </c>
      <c r="H262" s="5">
        <f t="shared" si="116"/>
        <v>14.5434995112414</v>
      </c>
      <c r="I262" s="5">
        <f t="shared" si="117"/>
        <v>14.5251221896383</v>
      </c>
      <c r="J262" s="5">
        <f t="shared" si="118"/>
        <v>14.5203649397198</v>
      </c>
      <c r="K262" s="5">
        <f t="shared" si="119"/>
        <v>0.0258436987439009</v>
      </c>
    </row>
    <row r="263" spans="1:11">
      <c r="A263" s="4"/>
      <c r="B263" s="4"/>
      <c r="C263" s="9">
        <v>1000</v>
      </c>
      <c r="D263" s="5">
        <v>877.24</v>
      </c>
      <c r="E263" s="5">
        <v>860.68</v>
      </c>
      <c r="F263" s="5">
        <v>868.21</v>
      </c>
      <c r="G263" s="5">
        <f t="shared" si="115"/>
        <v>17.1503421309873</v>
      </c>
      <c r="H263" s="5">
        <f t="shared" si="116"/>
        <v>16.8265884652981</v>
      </c>
      <c r="I263" s="5">
        <f t="shared" si="117"/>
        <v>16.9738025415445</v>
      </c>
      <c r="J263" s="5">
        <f t="shared" si="118"/>
        <v>16.98357771261</v>
      </c>
      <c r="K263" s="5">
        <f t="shared" si="119"/>
        <v>0.162098039743885</v>
      </c>
    </row>
    <row r="264" spans="1:11">
      <c r="A264" s="4"/>
      <c r="B264" s="4"/>
      <c r="C264" s="9">
        <v>1500</v>
      </c>
      <c r="D264" s="5">
        <v>876.16</v>
      </c>
      <c r="E264" s="5">
        <v>871.31</v>
      </c>
      <c r="F264" s="5">
        <v>866.82</v>
      </c>
      <c r="G264" s="5">
        <f t="shared" si="115"/>
        <v>17.1292277614858</v>
      </c>
      <c r="H264" s="5">
        <f t="shared" si="116"/>
        <v>17.0344086021505</v>
      </c>
      <c r="I264" s="5">
        <f t="shared" si="117"/>
        <v>16.9466275659824</v>
      </c>
      <c r="J264" s="5">
        <f t="shared" si="118"/>
        <v>17.0367546432063</v>
      </c>
      <c r="K264" s="5">
        <f t="shared" si="119"/>
        <v>0.0913227013450015</v>
      </c>
    </row>
    <row r="265" spans="3:11">
      <c r="C265" s="6"/>
      <c r="D265" s="6"/>
      <c r="E265" s="6"/>
      <c r="F265" s="6"/>
      <c r="G265" s="6"/>
      <c r="H265" s="6"/>
      <c r="I265" s="6"/>
      <c r="J265" s="6"/>
      <c r="K265" s="6"/>
    </row>
    <row r="266" spans="5:11">
      <c r="E266" s="6"/>
      <c r="F266" s="6"/>
      <c r="G266" s="6"/>
      <c r="H266" s="6"/>
      <c r="I266" s="6"/>
      <c r="J266" s="6"/>
      <c r="K266" s="6"/>
    </row>
    <row r="267" spans="1:11">
      <c r="A267" s="2" t="s">
        <v>0</v>
      </c>
      <c r="B267" s="2" t="s">
        <v>1</v>
      </c>
      <c r="C267" s="8" t="s">
        <v>2</v>
      </c>
      <c r="D267" s="3" t="s">
        <v>3</v>
      </c>
      <c r="E267" s="3"/>
      <c r="F267" s="3"/>
      <c r="G267" s="3" t="s">
        <v>4</v>
      </c>
      <c r="H267" s="3"/>
      <c r="I267" s="3"/>
      <c r="J267" s="3" t="s">
        <v>5</v>
      </c>
      <c r="K267" s="3" t="s">
        <v>6</v>
      </c>
    </row>
    <row r="268" spans="1:11">
      <c r="A268" s="4" t="s">
        <v>52</v>
      </c>
      <c r="B268" s="4" t="s">
        <v>53</v>
      </c>
      <c r="C268" s="9">
        <v>10</v>
      </c>
      <c r="D268" s="5">
        <v>53.89</v>
      </c>
      <c r="E268" s="5">
        <v>61.86</v>
      </c>
      <c r="F268" s="5">
        <v>54.76</v>
      </c>
      <c r="G268" s="5">
        <f t="shared" ref="G268:G275" si="120">D268*1000/310/30/8.25</f>
        <v>0.70237862495927</v>
      </c>
      <c r="H268" s="5">
        <f t="shared" ref="H268:H275" si="121">E268*1000/310/30/8.25</f>
        <v>0.806256109481916</v>
      </c>
      <c r="I268" s="5">
        <f t="shared" ref="I268:I275" si="122">F268*1000/310/30/8.25</f>
        <v>0.713717823395243</v>
      </c>
      <c r="J268" s="5">
        <f t="shared" ref="J268:J275" si="123">AVERAGE(G268:I268)</f>
        <v>0.740784185945476</v>
      </c>
      <c r="K268" s="5">
        <f t="shared" ref="K268:K275" si="124">STDEV(G268:I268)</f>
        <v>0.0569831021791868</v>
      </c>
    </row>
    <row r="269" spans="1:11">
      <c r="A269" s="4"/>
      <c r="B269" s="4"/>
      <c r="C269" s="9">
        <v>25</v>
      </c>
      <c r="D269" s="5">
        <v>117.01</v>
      </c>
      <c r="E269" s="5">
        <v>135.82</v>
      </c>
      <c r="F269" s="5">
        <v>126.32</v>
      </c>
      <c r="G269" s="5">
        <f t="shared" si="120"/>
        <v>1.52505702183122</v>
      </c>
      <c r="H269" s="5">
        <f t="shared" si="121"/>
        <v>1.7702183121538</v>
      </c>
      <c r="I269" s="5">
        <f t="shared" si="122"/>
        <v>1.64639947865754</v>
      </c>
      <c r="J269" s="5">
        <f t="shared" si="123"/>
        <v>1.64722493754752</v>
      </c>
      <c r="K269" s="5">
        <f t="shared" si="124"/>
        <v>0.122582729635714</v>
      </c>
    </row>
    <row r="270" spans="1:11">
      <c r="A270" s="4"/>
      <c r="B270" s="4"/>
      <c r="C270" s="9">
        <v>50</v>
      </c>
      <c r="D270" s="5">
        <v>257.26</v>
      </c>
      <c r="E270" s="5">
        <v>268.97</v>
      </c>
      <c r="F270" s="5">
        <v>262.44</v>
      </c>
      <c r="G270" s="5">
        <f t="shared" si="120"/>
        <v>3.35301401107853</v>
      </c>
      <c r="H270" s="5">
        <f t="shared" si="121"/>
        <v>3.50563701531443</v>
      </c>
      <c r="I270" s="5">
        <f t="shared" si="122"/>
        <v>3.42052785923754</v>
      </c>
      <c r="J270" s="5">
        <f t="shared" si="123"/>
        <v>3.42639296187683</v>
      </c>
      <c r="K270" s="5">
        <f t="shared" si="124"/>
        <v>0.0764803564794618</v>
      </c>
    </row>
    <row r="271" spans="1:11">
      <c r="A271" s="4"/>
      <c r="B271" s="4"/>
      <c r="C271" s="9">
        <v>100</v>
      </c>
      <c r="D271" s="5">
        <v>367.35</v>
      </c>
      <c r="E271" s="5">
        <v>366.91</v>
      </c>
      <c r="F271" s="5">
        <v>367.19</v>
      </c>
      <c r="G271" s="5">
        <f t="shared" si="120"/>
        <v>4.78787878787879</v>
      </c>
      <c r="H271" s="5">
        <f t="shared" si="121"/>
        <v>4.7821440208537</v>
      </c>
      <c r="I271" s="5">
        <f t="shared" si="122"/>
        <v>4.78579341805148</v>
      </c>
      <c r="J271" s="5">
        <f t="shared" si="123"/>
        <v>4.78527207559466</v>
      </c>
      <c r="K271" s="5">
        <f t="shared" si="124"/>
        <v>0.00290271195194813</v>
      </c>
    </row>
    <row r="272" spans="1:11">
      <c r="A272" s="4"/>
      <c r="B272" s="4"/>
      <c r="C272" s="9">
        <v>200</v>
      </c>
      <c r="D272" s="5">
        <v>430.09</v>
      </c>
      <c r="E272" s="5">
        <v>419.17</v>
      </c>
      <c r="F272" s="5">
        <v>425.04</v>
      </c>
      <c r="G272" s="5">
        <f t="shared" si="120"/>
        <v>5.60560443141088</v>
      </c>
      <c r="H272" s="5">
        <f t="shared" si="121"/>
        <v>5.4632779406973</v>
      </c>
      <c r="I272" s="5">
        <f t="shared" si="122"/>
        <v>5.53978494623656</v>
      </c>
      <c r="J272" s="5">
        <f t="shared" si="123"/>
        <v>5.53622243944825</v>
      </c>
      <c r="K272" s="5">
        <f t="shared" si="124"/>
        <v>0.0712300925218677</v>
      </c>
    </row>
    <row r="273" spans="1:11">
      <c r="A273" s="4"/>
      <c r="B273" s="4"/>
      <c r="C273" s="9">
        <v>500</v>
      </c>
      <c r="D273" s="5">
        <v>516.27</v>
      </c>
      <c r="E273" s="5">
        <v>595.36</v>
      </c>
      <c r="F273" s="5">
        <v>558.27</v>
      </c>
      <c r="G273" s="5">
        <f t="shared" si="120"/>
        <v>6.72883675464321</v>
      </c>
      <c r="H273" s="5">
        <f t="shared" si="121"/>
        <v>7.75966112740306</v>
      </c>
      <c r="I273" s="5">
        <f t="shared" si="122"/>
        <v>7.27624633431085</v>
      </c>
      <c r="J273" s="5">
        <f t="shared" si="123"/>
        <v>7.25491473878571</v>
      </c>
      <c r="K273" s="5">
        <f t="shared" si="124"/>
        <v>0.515743152736586</v>
      </c>
    </row>
    <row r="274" spans="1:11">
      <c r="A274" s="4"/>
      <c r="B274" s="4"/>
      <c r="C274" s="9">
        <v>1000</v>
      </c>
      <c r="D274" s="5">
        <v>576.96</v>
      </c>
      <c r="E274" s="5">
        <v>552.84</v>
      </c>
      <c r="F274" s="5">
        <v>560.1</v>
      </c>
      <c r="G274" s="5">
        <f t="shared" si="120"/>
        <v>7.51984359726295</v>
      </c>
      <c r="H274" s="5">
        <f t="shared" si="121"/>
        <v>7.20547409579668</v>
      </c>
      <c r="I274" s="5">
        <f t="shared" si="122"/>
        <v>7.30009775171065</v>
      </c>
      <c r="J274" s="5">
        <f t="shared" si="123"/>
        <v>7.34180514825676</v>
      </c>
      <c r="K274" s="5">
        <f t="shared" si="124"/>
        <v>0.16128135682102</v>
      </c>
    </row>
    <row r="275" spans="1:11">
      <c r="A275" s="4"/>
      <c r="B275" s="4"/>
      <c r="C275" s="9">
        <v>1500</v>
      </c>
      <c r="D275" s="5">
        <v>579.16</v>
      </c>
      <c r="E275" s="5">
        <v>585.41</v>
      </c>
      <c r="F275" s="5">
        <v>580.13</v>
      </c>
      <c r="G275" s="5">
        <f t="shared" si="120"/>
        <v>7.5485174323884</v>
      </c>
      <c r="H275" s="5">
        <f t="shared" si="121"/>
        <v>7.62997719126751</v>
      </c>
      <c r="I275" s="5">
        <f t="shared" si="122"/>
        <v>7.56115998696644</v>
      </c>
      <c r="J275" s="5">
        <f t="shared" si="123"/>
        <v>7.57988487020745</v>
      </c>
      <c r="K275" s="5">
        <f t="shared" si="124"/>
        <v>0.0438393546765117</v>
      </c>
    </row>
    <row r="276" spans="3:11">
      <c r="C276" s="6"/>
      <c r="D276" s="6"/>
      <c r="E276" s="6"/>
      <c r="F276" s="6"/>
      <c r="G276" s="6"/>
      <c r="H276" s="6"/>
      <c r="I276" s="6"/>
      <c r="J276" s="6"/>
      <c r="K276" s="6"/>
    </row>
    <row r="277" spans="5:11">
      <c r="E277" s="6"/>
      <c r="F277" s="6"/>
      <c r="G277" s="6"/>
      <c r="H277" s="6"/>
      <c r="I277" s="6"/>
      <c r="J277" s="6"/>
      <c r="K277" s="6"/>
    </row>
    <row r="278" spans="1:11">
      <c r="A278" s="2" t="s">
        <v>0</v>
      </c>
      <c r="B278" s="2" t="s">
        <v>1</v>
      </c>
      <c r="C278" s="8" t="s">
        <v>2</v>
      </c>
      <c r="D278" s="3" t="s">
        <v>3</v>
      </c>
      <c r="E278" s="3"/>
      <c r="F278" s="3"/>
      <c r="G278" s="3" t="s">
        <v>4</v>
      </c>
      <c r="H278" s="3"/>
      <c r="I278" s="3"/>
      <c r="J278" s="3" t="s">
        <v>5</v>
      </c>
      <c r="K278" s="3" t="s">
        <v>6</v>
      </c>
    </row>
    <row r="279" spans="1:11">
      <c r="A279" s="4" t="s">
        <v>54</v>
      </c>
      <c r="B279" s="4" t="s">
        <v>55</v>
      </c>
      <c r="C279" s="9">
        <v>10</v>
      </c>
      <c r="D279" s="5">
        <v>37.12</v>
      </c>
      <c r="E279" s="5">
        <v>38.22</v>
      </c>
      <c r="F279" s="5">
        <v>37.11</v>
      </c>
      <c r="G279" s="5">
        <f t="shared" ref="G279:G286" si="125">D279*1000/310/30/5.25</f>
        <v>0.760266257040451</v>
      </c>
      <c r="H279" s="5">
        <f t="shared" ref="H279:H286" si="126">E279*1000/310/30/5.25</f>
        <v>0.782795698924731</v>
      </c>
      <c r="I279" s="5">
        <f t="shared" ref="I279:I286" si="127">F279*1000/310/30/5.25</f>
        <v>0.760061443932412</v>
      </c>
      <c r="J279" s="5">
        <f t="shared" ref="J279:J286" si="128">AVERAGE(G279:I279)</f>
        <v>0.767707799965864</v>
      </c>
      <c r="K279" s="5">
        <f t="shared" ref="K279:K286" si="129">STDEV(G279:I279)</f>
        <v>0.0130669050791316</v>
      </c>
    </row>
    <row r="280" spans="1:11">
      <c r="A280" s="4"/>
      <c r="B280" s="4"/>
      <c r="C280" s="9">
        <v>25</v>
      </c>
      <c r="D280" s="5">
        <v>84.43</v>
      </c>
      <c r="E280" s="5">
        <v>85.07</v>
      </c>
      <c r="F280" s="5">
        <v>84.29</v>
      </c>
      <c r="G280" s="5">
        <f t="shared" si="125"/>
        <v>1.72923707117256</v>
      </c>
      <c r="H280" s="5">
        <f t="shared" si="126"/>
        <v>1.74234511008705</v>
      </c>
      <c r="I280" s="5">
        <f t="shared" si="127"/>
        <v>1.72636968766001</v>
      </c>
      <c r="J280" s="5">
        <f t="shared" si="128"/>
        <v>1.7326506229732</v>
      </c>
      <c r="K280" s="5">
        <f t="shared" si="129"/>
        <v>0.00851720507868284</v>
      </c>
    </row>
    <row r="281" spans="1:11">
      <c r="A281" s="4"/>
      <c r="B281" s="4"/>
      <c r="C281" s="9">
        <v>50</v>
      </c>
      <c r="D281" s="5">
        <v>138.49</v>
      </c>
      <c r="E281" s="5">
        <v>155.94</v>
      </c>
      <c r="F281" s="5">
        <v>144.89</v>
      </c>
      <c r="G281" s="5">
        <f t="shared" si="125"/>
        <v>2.83645673323093</v>
      </c>
      <c r="H281" s="5">
        <f t="shared" si="126"/>
        <v>3.19385560675883</v>
      </c>
      <c r="I281" s="5">
        <f t="shared" si="127"/>
        <v>2.96753712237583</v>
      </c>
      <c r="J281" s="5">
        <f t="shared" si="128"/>
        <v>2.99928315412186</v>
      </c>
      <c r="K281" s="5">
        <f t="shared" si="129"/>
        <v>0.180801954078127</v>
      </c>
    </row>
    <row r="282" spans="1:11">
      <c r="A282" s="4"/>
      <c r="B282" s="4"/>
      <c r="C282" s="9">
        <v>100</v>
      </c>
      <c r="D282" s="5">
        <v>195.76</v>
      </c>
      <c r="E282" s="5">
        <v>197.37</v>
      </c>
      <c r="F282" s="5">
        <v>196.23</v>
      </c>
      <c r="G282" s="5">
        <f t="shared" si="125"/>
        <v>4.00942140296979</v>
      </c>
      <c r="H282" s="5">
        <f t="shared" si="126"/>
        <v>4.04239631336406</v>
      </c>
      <c r="I282" s="5">
        <f t="shared" si="127"/>
        <v>4.01904761904762</v>
      </c>
      <c r="J282" s="5">
        <f t="shared" si="128"/>
        <v>4.02362177846049</v>
      </c>
      <c r="K282" s="5">
        <f t="shared" si="129"/>
        <v>0.0169566618067416</v>
      </c>
    </row>
    <row r="283" spans="1:11">
      <c r="A283" s="4"/>
      <c r="B283" s="4"/>
      <c r="C283" s="9">
        <v>200</v>
      </c>
      <c r="D283" s="5">
        <v>297.36</v>
      </c>
      <c r="E283" s="5">
        <v>258.71</v>
      </c>
      <c r="F283" s="5">
        <v>276.19</v>
      </c>
      <c r="G283" s="5">
        <f t="shared" si="125"/>
        <v>6.09032258064516</v>
      </c>
      <c r="H283" s="5">
        <f t="shared" si="126"/>
        <v>5.29871991807476</v>
      </c>
      <c r="I283" s="5">
        <f t="shared" si="127"/>
        <v>5.65673323092678</v>
      </c>
      <c r="J283" s="5">
        <f t="shared" si="128"/>
        <v>5.68192524321557</v>
      </c>
      <c r="K283" s="5">
        <f t="shared" si="129"/>
        <v>0.396402159377957</v>
      </c>
    </row>
    <row r="284" spans="1:11">
      <c r="A284" s="4"/>
      <c r="B284" s="4"/>
      <c r="C284" s="9">
        <v>500</v>
      </c>
      <c r="D284" s="5">
        <v>408.58</v>
      </c>
      <c r="E284" s="5">
        <v>401.83</v>
      </c>
      <c r="F284" s="5">
        <v>404.7</v>
      </c>
      <c r="G284" s="5">
        <f t="shared" si="125"/>
        <v>8.36825396825397</v>
      </c>
      <c r="H284" s="5">
        <f t="shared" si="126"/>
        <v>8.2300051203277</v>
      </c>
      <c r="I284" s="5">
        <f t="shared" si="127"/>
        <v>8.28878648233487</v>
      </c>
      <c r="J284" s="5">
        <f t="shared" si="128"/>
        <v>8.29568185697218</v>
      </c>
      <c r="K284" s="5">
        <f t="shared" si="129"/>
        <v>0.0693818825903171</v>
      </c>
    </row>
    <row r="285" spans="1:11">
      <c r="A285" s="4"/>
      <c r="B285" s="4"/>
      <c r="C285" s="9">
        <v>1000</v>
      </c>
      <c r="D285" s="5">
        <v>480.05</v>
      </c>
      <c r="E285" s="5">
        <v>464.8</v>
      </c>
      <c r="F285" s="5">
        <v>468.82</v>
      </c>
      <c r="G285" s="5">
        <f t="shared" si="125"/>
        <v>9.83205325140809</v>
      </c>
      <c r="H285" s="5">
        <f t="shared" si="126"/>
        <v>9.51971326164874</v>
      </c>
      <c r="I285" s="5">
        <f t="shared" si="127"/>
        <v>9.60204813108039</v>
      </c>
      <c r="J285" s="5">
        <f t="shared" si="128"/>
        <v>9.65127154804574</v>
      </c>
      <c r="K285" s="5">
        <f t="shared" si="129"/>
        <v>0.161883525672088</v>
      </c>
    </row>
    <row r="286" spans="1:11">
      <c r="A286" s="4"/>
      <c r="B286" s="4"/>
      <c r="C286" s="9">
        <v>1500</v>
      </c>
      <c r="D286" s="5">
        <v>471.74</v>
      </c>
      <c r="E286" s="5">
        <v>472.94</v>
      </c>
      <c r="F286" s="5">
        <v>482.1</v>
      </c>
      <c r="G286" s="5">
        <f t="shared" si="125"/>
        <v>9.66185355862775</v>
      </c>
      <c r="H286" s="5">
        <f t="shared" si="126"/>
        <v>9.68643113159242</v>
      </c>
      <c r="I286" s="5">
        <f t="shared" si="127"/>
        <v>9.87403993855607</v>
      </c>
      <c r="J286" s="5">
        <f t="shared" si="128"/>
        <v>9.74077487625875</v>
      </c>
      <c r="K286" s="5">
        <f t="shared" si="129"/>
        <v>0.116063331397302</v>
      </c>
    </row>
    <row r="287" spans="3:11">
      <c r="C287" s="6"/>
      <c r="D287" s="6"/>
      <c r="E287" s="6"/>
      <c r="F287" s="6"/>
      <c r="G287" s="6"/>
      <c r="H287" s="6"/>
      <c r="I287" s="6"/>
      <c r="J287" s="6"/>
      <c r="K287" s="6"/>
    </row>
    <row r="288" spans="5:11">
      <c r="E288" s="6"/>
      <c r="F288" s="6"/>
      <c r="G288" s="6"/>
      <c r="H288" s="6"/>
      <c r="I288" s="6"/>
      <c r="J288" s="6"/>
      <c r="K288" s="6"/>
    </row>
    <row r="289" spans="1:11">
      <c r="A289" s="2" t="s">
        <v>0</v>
      </c>
      <c r="B289" s="2" t="s">
        <v>1</v>
      </c>
      <c r="C289" s="3" t="s">
        <v>2</v>
      </c>
      <c r="D289" s="3" t="s">
        <v>3</v>
      </c>
      <c r="E289" s="3"/>
      <c r="F289" s="3"/>
      <c r="G289" s="3" t="s">
        <v>4</v>
      </c>
      <c r="H289" s="3"/>
      <c r="I289" s="3"/>
      <c r="J289" s="3" t="s">
        <v>5</v>
      </c>
      <c r="K289" s="3" t="s">
        <v>6</v>
      </c>
    </row>
    <row r="290" spans="1:11">
      <c r="A290" s="4" t="s">
        <v>56</v>
      </c>
      <c r="B290" s="4" t="s">
        <v>57</v>
      </c>
      <c r="C290" s="9">
        <v>10</v>
      </c>
      <c r="D290" s="5">
        <v>30.37</v>
      </c>
      <c r="E290" s="5">
        <v>34.62</v>
      </c>
      <c r="F290" s="5">
        <v>41.44</v>
      </c>
      <c r="G290" s="5">
        <f t="shared" ref="G290:G297" si="130">D290*1000/310/30/2.25</f>
        <v>1.45137395459976</v>
      </c>
      <c r="H290" s="5">
        <f t="shared" ref="H290:H297" si="131">E290*1000/310/30/2.25</f>
        <v>1.65448028673835</v>
      </c>
      <c r="I290" s="5">
        <f t="shared" ref="I290:I297" si="132">F290*1000/310/30/2.25</f>
        <v>1.98040621266428</v>
      </c>
      <c r="J290" s="5">
        <f t="shared" ref="J290:J297" si="133">AVERAGE(G290:I290)</f>
        <v>1.69542015133413</v>
      </c>
      <c r="K290" s="5">
        <f t="shared" ref="K290:K297" si="134">STDEV(G290:I290)</f>
        <v>0.266881690835191</v>
      </c>
    </row>
    <row r="291" spans="1:11">
      <c r="A291" s="4"/>
      <c r="B291" s="4"/>
      <c r="C291" s="9">
        <v>25</v>
      </c>
      <c r="D291" s="5">
        <v>97.7</v>
      </c>
      <c r="E291" s="5">
        <v>82.85</v>
      </c>
      <c r="F291" s="5">
        <v>97.49</v>
      </c>
      <c r="G291" s="5">
        <f t="shared" si="130"/>
        <v>4.66905615292712</v>
      </c>
      <c r="H291" s="5">
        <f t="shared" si="131"/>
        <v>3.95937873357228</v>
      </c>
      <c r="I291" s="5">
        <f t="shared" si="132"/>
        <v>4.65902031063321</v>
      </c>
      <c r="J291" s="5">
        <f t="shared" si="133"/>
        <v>4.42915173237754</v>
      </c>
      <c r="K291" s="5">
        <f t="shared" si="134"/>
        <v>0.40686629540612</v>
      </c>
    </row>
    <row r="292" spans="1:11">
      <c r="A292" s="4"/>
      <c r="B292" s="4"/>
      <c r="C292" s="9">
        <v>50</v>
      </c>
      <c r="D292" s="5">
        <v>196.25</v>
      </c>
      <c r="E292" s="5">
        <v>189.21</v>
      </c>
      <c r="F292" s="5">
        <v>228.43</v>
      </c>
      <c r="G292" s="5">
        <f t="shared" si="130"/>
        <v>9.37873357228196</v>
      </c>
      <c r="H292" s="5">
        <f t="shared" si="131"/>
        <v>9.04229390681004</v>
      </c>
      <c r="I292" s="5">
        <f t="shared" si="132"/>
        <v>10.9166069295102</v>
      </c>
      <c r="J292" s="5">
        <f t="shared" si="133"/>
        <v>9.77921146953405</v>
      </c>
      <c r="K292" s="5">
        <f t="shared" si="134"/>
        <v>0.999274354922814</v>
      </c>
    </row>
    <row r="293" spans="1:11">
      <c r="A293" s="4"/>
      <c r="B293" s="4"/>
      <c r="C293" s="9">
        <v>100</v>
      </c>
      <c r="D293" s="5">
        <v>319.68</v>
      </c>
      <c r="E293" s="5">
        <v>295.91</v>
      </c>
      <c r="F293" s="5">
        <v>308.7</v>
      </c>
      <c r="G293" s="5">
        <f t="shared" si="130"/>
        <v>15.2774193548387</v>
      </c>
      <c r="H293" s="5">
        <f t="shared" si="131"/>
        <v>14.1414575866189</v>
      </c>
      <c r="I293" s="5">
        <f t="shared" si="132"/>
        <v>14.752688172043</v>
      </c>
      <c r="J293" s="5">
        <f t="shared" si="133"/>
        <v>14.7238550378335</v>
      </c>
      <c r="K293" s="5">
        <f t="shared" si="134"/>
        <v>0.568529504014997</v>
      </c>
    </row>
    <row r="294" spans="1:11">
      <c r="A294" s="4"/>
      <c r="B294" s="4"/>
      <c r="C294" s="9">
        <v>200</v>
      </c>
      <c r="D294" s="5">
        <v>496.01</v>
      </c>
      <c r="E294" s="5">
        <v>411.26</v>
      </c>
      <c r="F294" s="5">
        <v>453.41</v>
      </c>
      <c r="G294" s="5">
        <f t="shared" si="130"/>
        <v>23.7041816009558</v>
      </c>
      <c r="H294" s="5">
        <f t="shared" si="131"/>
        <v>19.6540023894863</v>
      </c>
      <c r="I294" s="5">
        <f t="shared" si="132"/>
        <v>21.668339307049</v>
      </c>
      <c r="J294" s="5">
        <f t="shared" si="133"/>
        <v>21.6755077658303</v>
      </c>
      <c r="K294" s="5">
        <f t="shared" si="134"/>
        <v>2.02509912136566</v>
      </c>
    </row>
    <row r="295" spans="1:11">
      <c r="A295" s="4"/>
      <c r="B295" s="4"/>
      <c r="C295" s="9">
        <v>500</v>
      </c>
      <c r="D295" s="5">
        <v>608.76</v>
      </c>
      <c r="E295" s="5">
        <v>609.89</v>
      </c>
      <c r="F295" s="5">
        <v>600.75</v>
      </c>
      <c r="G295" s="5">
        <f t="shared" si="130"/>
        <v>29.0924731182796</v>
      </c>
      <c r="H295" s="5">
        <f t="shared" si="131"/>
        <v>29.1464755077658</v>
      </c>
      <c r="I295" s="5">
        <f t="shared" si="132"/>
        <v>28.7096774193548</v>
      </c>
      <c r="J295" s="5">
        <f t="shared" si="133"/>
        <v>28.9828753484667</v>
      </c>
      <c r="K295" s="5">
        <f t="shared" si="134"/>
        <v>0.238132097523271</v>
      </c>
    </row>
    <row r="296" spans="1:11">
      <c r="A296" s="4"/>
      <c r="B296" s="4"/>
      <c r="C296" s="9">
        <v>1000</v>
      </c>
      <c r="D296" s="5">
        <v>642.82</v>
      </c>
      <c r="E296" s="5">
        <v>670.09</v>
      </c>
      <c r="F296" s="5">
        <v>641.29</v>
      </c>
      <c r="G296" s="5">
        <f t="shared" si="130"/>
        <v>30.7201911589008</v>
      </c>
      <c r="H296" s="5">
        <f t="shared" si="131"/>
        <v>32.0234169653524</v>
      </c>
      <c r="I296" s="5">
        <f t="shared" si="132"/>
        <v>30.6470728793309</v>
      </c>
      <c r="J296" s="5">
        <f t="shared" si="133"/>
        <v>31.1302270011947</v>
      </c>
      <c r="K296" s="5">
        <f t="shared" si="134"/>
        <v>0.774388665177796</v>
      </c>
    </row>
    <row r="297" spans="1:11">
      <c r="A297" s="4"/>
      <c r="B297" s="4"/>
      <c r="C297" s="9">
        <v>1500</v>
      </c>
      <c r="D297" s="5">
        <v>691.83</v>
      </c>
      <c r="E297" s="5">
        <v>626.55</v>
      </c>
      <c r="F297" s="5">
        <v>671.27</v>
      </c>
      <c r="G297" s="5">
        <f t="shared" si="130"/>
        <v>33.0623655913978</v>
      </c>
      <c r="H297" s="5">
        <f t="shared" si="131"/>
        <v>29.9426523297491</v>
      </c>
      <c r="I297" s="5">
        <f t="shared" si="132"/>
        <v>32.0798088410992</v>
      </c>
      <c r="J297" s="5">
        <f t="shared" si="133"/>
        <v>31.694942254082</v>
      </c>
      <c r="K297" s="5">
        <f t="shared" si="134"/>
        <v>1.59506878412137</v>
      </c>
    </row>
    <row r="298" spans="3:11">
      <c r="C298" s="6"/>
      <c r="D298" s="6"/>
      <c r="E298" s="6"/>
      <c r="F298" s="6"/>
      <c r="G298" s="6"/>
      <c r="H298" s="6"/>
      <c r="I298" s="6"/>
      <c r="J298" s="6"/>
      <c r="K298" s="6"/>
    </row>
    <row r="299" spans="5:11">
      <c r="E299" s="6"/>
      <c r="F299" s="6"/>
      <c r="G299" s="6"/>
      <c r="H299" s="6"/>
      <c r="I299" s="6"/>
      <c r="J299" s="6"/>
      <c r="K299" s="6"/>
    </row>
    <row r="300" spans="1:11">
      <c r="A300" s="2" t="s">
        <v>0</v>
      </c>
      <c r="B300" s="2" t="s">
        <v>1</v>
      </c>
      <c r="C300" s="8" t="s">
        <v>2</v>
      </c>
      <c r="D300" s="3" t="s">
        <v>3</v>
      </c>
      <c r="E300" s="3"/>
      <c r="F300" s="3"/>
      <c r="G300" s="3" t="s">
        <v>4</v>
      </c>
      <c r="H300" s="3"/>
      <c r="I300" s="3"/>
      <c r="J300" s="3" t="s">
        <v>5</v>
      </c>
      <c r="K300" s="3" t="s">
        <v>6</v>
      </c>
    </row>
    <row r="301" spans="1:11">
      <c r="A301" s="4" t="s">
        <v>58</v>
      </c>
      <c r="B301" s="4" t="s">
        <v>59</v>
      </c>
      <c r="C301" s="9">
        <v>10</v>
      </c>
      <c r="D301" s="5">
        <v>57.66</v>
      </c>
      <c r="E301" s="5">
        <v>56.26</v>
      </c>
      <c r="F301" s="5">
        <v>55.27</v>
      </c>
      <c r="G301" s="5">
        <f t="shared" ref="G301:G308" si="135">D301*1000/310/30/2.85</f>
        <v>2.17543859649123</v>
      </c>
      <c r="H301" s="5">
        <f t="shared" ref="H301:H308" si="136">E301*1000/310/30/2.85</f>
        <v>2.12261837389172</v>
      </c>
      <c r="I301" s="5">
        <f t="shared" ref="I301:I308" si="137">F301*1000/310/30/2.85</f>
        <v>2.08526693076778</v>
      </c>
      <c r="J301" s="5">
        <f t="shared" ref="J301:J308" si="138">AVERAGE(G301:I301)</f>
        <v>2.12777463371691</v>
      </c>
      <c r="K301" s="5">
        <f t="shared" ref="K301:K308" si="139">STDEV(G301:I301)</f>
        <v>0.0453064298568536</v>
      </c>
    </row>
    <row r="302" spans="1:11">
      <c r="A302" s="4"/>
      <c r="B302" s="4"/>
      <c r="C302" s="9">
        <v>25</v>
      </c>
      <c r="D302" s="5">
        <v>131.88</v>
      </c>
      <c r="E302" s="5">
        <v>164.42</v>
      </c>
      <c r="F302" s="5">
        <v>137.46</v>
      </c>
      <c r="G302" s="5">
        <f t="shared" si="135"/>
        <v>4.9756649688738</v>
      </c>
      <c r="H302" s="5">
        <f t="shared" si="136"/>
        <v>6.20335785700811</v>
      </c>
      <c r="I302" s="5">
        <f t="shared" si="137"/>
        <v>5.18619128466327</v>
      </c>
      <c r="J302" s="5">
        <f t="shared" si="138"/>
        <v>5.45507137018173</v>
      </c>
      <c r="K302" s="5">
        <f t="shared" si="139"/>
        <v>0.656528622517863</v>
      </c>
    </row>
    <row r="303" spans="1:11">
      <c r="A303" s="4"/>
      <c r="B303" s="4"/>
      <c r="C303" s="9">
        <v>50</v>
      </c>
      <c r="D303" s="5">
        <v>243.26</v>
      </c>
      <c r="E303" s="5">
        <v>231.12</v>
      </c>
      <c r="F303" s="5">
        <v>230.17</v>
      </c>
      <c r="G303" s="5">
        <f t="shared" si="135"/>
        <v>9.17789096396906</v>
      </c>
      <c r="H303" s="5">
        <f t="shared" si="136"/>
        <v>8.71986417657046</v>
      </c>
      <c r="I303" s="5">
        <f t="shared" si="137"/>
        <v>8.68402188266365</v>
      </c>
      <c r="J303" s="5">
        <f t="shared" si="138"/>
        <v>8.86059234106772</v>
      </c>
      <c r="K303" s="5">
        <f t="shared" si="139"/>
        <v>0.275372437944396</v>
      </c>
    </row>
    <row r="304" spans="1:11">
      <c r="A304" s="4"/>
      <c r="B304" s="4"/>
      <c r="C304" s="9">
        <v>100</v>
      </c>
      <c r="D304" s="5">
        <v>433.38</v>
      </c>
      <c r="E304" s="5">
        <v>384.94</v>
      </c>
      <c r="F304" s="5">
        <v>411.25</v>
      </c>
      <c r="G304" s="5">
        <f t="shared" si="135"/>
        <v>16.3508771929825</v>
      </c>
      <c r="H304" s="5">
        <f t="shared" si="136"/>
        <v>14.5232974910394</v>
      </c>
      <c r="I304" s="5">
        <f t="shared" si="137"/>
        <v>15.5159403886059</v>
      </c>
      <c r="J304" s="5">
        <f t="shared" si="138"/>
        <v>15.4633716908759</v>
      </c>
      <c r="K304" s="5">
        <f t="shared" si="139"/>
        <v>0.914923216846263</v>
      </c>
    </row>
    <row r="305" spans="1:11">
      <c r="A305" s="4"/>
      <c r="B305" s="4"/>
      <c r="C305" s="9">
        <v>200</v>
      </c>
      <c r="D305" s="5">
        <v>524</v>
      </c>
      <c r="E305" s="5">
        <v>663.64</v>
      </c>
      <c r="F305" s="5">
        <v>600.57</v>
      </c>
      <c r="G305" s="5">
        <f t="shared" si="135"/>
        <v>19.7698547443878</v>
      </c>
      <c r="H305" s="5">
        <f t="shared" si="136"/>
        <v>25.0382946613846</v>
      </c>
      <c r="I305" s="5">
        <f t="shared" si="137"/>
        <v>22.6587436332767</v>
      </c>
      <c r="J305" s="5">
        <f t="shared" si="138"/>
        <v>22.4889643463497</v>
      </c>
      <c r="K305" s="5">
        <f t="shared" si="139"/>
        <v>2.63832021264542</v>
      </c>
    </row>
    <row r="306" spans="1:11">
      <c r="A306" s="4"/>
      <c r="B306" s="4"/>
      <c r="C306" s="9">
        <v>500</v>
      </c>
      <c r="D306" s="5">
        <v>830.6</v>
      </c>
      <c r="E306" s="5">
        <v>929.13</v>
      </c>
      <c r="F306" s="5">
        <v>896.72</v>
      </c>
      <c r="G306" s="5">
        <f t="shared" si="135"/>
        <v>31.3374834936804</v>
      </c>
      <c r="H306" s="5">
        <f t="shared" si="136"/>
        <v>35.0548953027731</v>
      </c>
      <c r="I306" s="5">
        <f t="shared" si="137"/>
        <v>33.8321071495944</v>
      </c>
      <c r="J306" s="5">
        <f t="shared" si="138"/>
        <v>33.408161982016</v>
      </c>
      <c r="K306" s="5">
        <f t="shared" si="139"/>
        <v>1.89461995356065</v>
      </c>
    </row>
    <row r="307" spans="1:11">
      <c r="A307" s="4"/>
      <c r="B307" s="4"/>
      <c r="C307" s="9">
        <v>1000</v>
      </c>
      <c r="D307" s="5">
        <v>1002.49</v>
      </c>
      <c r="E307" s="5">
        <v>1056.39</v>
      </c>
      <c r="F307" s="5">
        <v>1033.03</v>
      </c>
      <c r="G307" s="5">
        <f t="shared" si="135"/>
        <v>37.8226749669874</v>
      </c>
      <c r="H307" s="5">
        <f t="shared" si="136"/>
        <v>39.8562535370685</v>
      </c>
      <c r="I307" s="5">
        <f t="shared" si="137"/>
        <v>38.9749103942652</v>
      </c>
      <c r="J307" s="5">
        <f t="shared" si="138"/>
        <v>38.884612966107</v>
      </c>
      <c r="K307" s="5">
        <f t="shared" si="139"/>
        <v>1.01979197355259</v>
      </c>
    </row>
    <row r="308" spans="1:11">
      <c r="A308" s="4"/>
      <c r="B308" s="4"/>
      <c r="C308" s="9">
        <v>1500</v>
      </c>
      <c r="D308" s="5">
        <v>937.55</v>
      </c>
      <c r="E308" s="5">
        <v>1052.22</v>
      </c>
      <c r="F308" s="5">
        <v>998.04</v>
      </c>
      <c r="G308" s="5">
        <f t="shared" si="135"/>
        <v>35.3725712129787</v>
      </c>
      <c r="H308" s="5">
        <f t="shared" si="136"/>
        <v>39.6989247311828</v>
      </c>
      <c r="I308" s="5">
        <f t="shared" si="137"/>
        <v>37.6547821165818</v>
      </c>
      <c r="J308" s="5">
        <f t="shared" si="138"/>
        <v>37.5754260202478</v>
      </c>
      <c r="K308" s="5">
        <f t="shared" si="139"/>
        <v>2.16426817507404</v>
      </c>
    </row>
    <row r="309" spans="3:11">
      <c r="C309" s="6"/>
      <c r="D309" s="6"/>
      <c r="E309" s="6"/>
      <c r="F309" s="6"/>
      <c r="G309" s="6"/>
      <c r="H309" s="6"/>
      <c r="I309" s="6"/>
      <c r="J309" s="6"/>
      <c r="K309" s="6"/>
    </row>
    <row r="310" spans="5:11">
      <c r="E310" s="6"/>
      <c r="F310" s="6"/>
      <c r="G310" s="6"/>
      <c r="H310" s="6"/>
      <c r="I310" s="6"/>
      <c r="J310" s="6"/>
      <c r="K310" s="6"/>
    </row>
    <row r="311" spans="1:11">
      <c r="A311" s="2" t="s">
        <v>0</v>
      </c>
      <c r="B311" s="2" t="s">
        <v>1</v>
      </c>
      <c r="C311" s="8" t="s">
        <v>2</v>
      </c>
      <c r="D311" s="3" t="s">
        <v>3</v>
      </c>
      <c r="E311" s="3"/>
      <c r="F311" s="3"/>
      <c r="G311" s="3" t="s">
        <v>4</v>
      </c>
      <c r="H311" s="3"/>
      <c r="I311" s="3"/>
      <c r="J311" s="3" t="s">
        <v>5</v>
      </c>
      <c r="K311" s="3" t="s">
        <v>6</v>
      </c>
    </row>
    <row r="312" spans="1:11">
      <c r="A312" s="4" t="s">
        <v>60</v>
      </c>
      <c r="B312" s="4" t="s">
        <v>61</v>
      </c>
      <c r="C312" s="9">
        <v>10</v>
      </c>
      <c r="D312" s="5">
        <v>44.7</v>
      </c>
      <c r="E312" s="5">
        <v>50.81</v>
      </c>
      <c r="F312" s="5">
        <v>47.25</v>
      </c>
      <c r="G312" s="5">
        <f t="shared" ref="G312:G319" si="140">D312*1000/310/30/7.9</f>
        <v>0.608411596570029</v>
      </c>
      <c r="H312" s="5">
        <f t="shared" ref="H312:H319" si="141">E312*1000/310/30/7.9</f>
        <v>0.691574792432285</v>
      </c>
      <c r="I312" s="5">
        <f t="shared" ref="I312:I319" si="142">F312*1000/310/30/7.9</f>
        <v>0.643119640669661</v>
      </c>
      <c r="J312" s="5">
        <f t="shared" ref="J312:J319" si="143">AVERAGE(G312:I312)</f>
        <v>0.647702009890658</v>
      </c>
      <c r="K312" s="5">
        <f t="shared" ref="K312:K319" si="144">STDEV(G312:I312)</f>
        <v>0.0417705382687867</v>
      </c>
    </row>
    <row r="313" spans="1:11">
      <c r="A313" s="4"/>
      <c r="B313" s="4"/>
      <c r="C313" s="9">
        <v>25</v>
      </c>
      <c r="D313" s="5">
        <v>118.47</v>
      </c>
      <c r="E313" s="5">
        <v>129.89</v>
      </c>
      <c r="F313" s="5">
        <v>123.07</v>
      </c>
      <c r="G313" s="5">
        <f t="shared" si="140"/>
        <v>1.61249489587587</v>
      </c>
      <c r="H313" s="5">
        <f t="shared" si="141"/>
        <v>1.76793248945148</v>
      </c>
      <c r="I313" s="5">
        <f t="shared" si="142"/>
        <v>1.67510548523207</v>
      </c>
      <c r="J313" s="5">
        <f t="shared" si="143"/>
        <v>1.6851776235198</v>
      </c>
      <c r="K313" s="5">
        <f t="shared" si="144"/>
        <v>0.078206760266677</v>
      </c>
    </row>
    <row r="314" spans="1:11">
      <c r="A314" s="4"/>
      <c r="B314" s="4"/>
      <c r="C314" s="9">
        <v>50</v>
      </c>
      <c r="D314" s="5">
        <v>193.93</v>
      </c>
      <c r="E314" s="5">
        <v>187.09</v>
      </c>
      <c r="F314" s="5">
        <v>189.46</v>
      </c>
      <c r="G314" s="5">
        <f t="shared" si="140"/>
        <v>2.63958078127127</v>
      </c>
      <c r="H314" s="5">
        <f t="shared" si="141"/>
        <v>2.54648155709814</v>
      </c>
      <c r="I314" s="5">
        <f t="shared" si="142"/>
        <v>2.57873962161426</v>
      </c>
      <c r="J314" s="5">
        <f t="shared" si="143"/>
        <v>2.58826731999456</v>
      </c>
      <c r="K314" s="5">
        <f t="shared" si="144"/>
        <v>0.0472752489441265</v>
      </c>
    </row>
    <row r="315" spans="1:11">
      <c r="A315" s="4"/>
      <c r="B315" s="4"/>
      <c r="C315" s="9">
        <v>100</v>
      </c>
      <c r="D315" s="5">
        <v>309.45</v>
      </c>
      <c r="E315" s="5">
        <v>333.51</v>
      </c>
      <c r="F315" s="5">
        <v>311.87</v>
      </c>
      <c r="G315" s="5">
        <f t="shared" si="140"/>
        <v>4.21192323397305</v>
      </c>
      <c r="H315" s="5">
        <f t="shared" si="141"/>
        <v>4.53940383830135</v>
      </c>
      <c r="I315" s="5">
        <f t="shared" si="142"/>
        <v>4.24486184837349</v>
      </c>
      <c r="J315" s="5">
        <f t="shared" si="143"/>
        <v>4.33206297354929</v>
      </c>
      <c r="K315" s="5">
        <f t="shared" si="144"/>
        <v>0.180316149378673</v>
      </c>
    </row>
    <row r="316" spans="1:11">
      <c r="A316" s="4"/>
      <c r="B316" s="4"/>
      <c r="C316" s="9">
        <v>200</v>
      </c>
      <c r="D316" s="5">
        <v>372.81</v>
      </c>
      <c r="E316" s="5">
        <v>389.92</v>
      </c>
      <c r="F316" s="5">
        <v>380.6</v>
      </c>
      <c r="G316" s="5">
        <f t="shared" si="140"/>
        <v>5.07431604736627</v>
      </c>
      <c r="H316" s="5">
        <f t="shared" si="141"/>
        <v>5.30720021777596</v>
      </c>
      <c r="I316" s="5">
        <f t="shared" si="142"/>
        <v>5.18034571934123</v>
      </c>
      <c r="J316" s="5">
        <f t="shared" si="143"/>
        <v>5.18728732816115</v>
      </c>
      <c r="K316" s="5">
        <f t="shared" si="144"/>
        <v>0.116597164016151</v>
      </c>
    </row>
    <row r="317" spans="1:11">
      <c r="A317" s="4"/>
      <c r="B317" s="4"/>
      <c r="C317" s="9">
        <v>500</v>
      </c>
      <c r="D317" s="5">
        <v>499.05</v>
      </c>
      <c r="E317" s="5">
        <v>489.65</v>
      </c>
      <c r="F317" s="5">
        <v>494.31</v>
      </c>
      <c r="G317" s="5">
        <f t="shared" si="140"/>
        <v>6.79256839526337</v>
      </c>
      <c r="H317" s="5">
        <f t="shared" si="141"/>
        <v>6.66462501701375</v>
      </c>
      <c r="I317" s="5">
        <f t="shared" si="142"/>
        <v>6.72805226623111</v>
      </c>
      <c r="J317" s="5">
        <f t="shared" si="143"/>
        <v>6.72841522616941</v>
      </c>
      <c r="K317" s="5">
        <f t="shared" si="144"/>
        <v>0.063972461375339</v>
      </c>
    </row>
    <row r="318" spans="1:11">
      <c r="A318" s="4"/>
      <c r="B318" s="4"/>
      <c r="C318" s="9">
        <v>1000</v>
      </c>
      <c r="D318" s="5">
        <v>530.56</v>
      </c>
      <c r="E318" s="5">
        <v>517.4</v>
      </c>
      <c r="F318" s="5">
        <v>526.77</v>
      </c>
      <c r="G318" s="5">
        <f t="shared" si="140"/>
        <v>7.22145093235334</v>
      </c>
      <c r="H318" s="5">
        <f t="shared" si="141"/>
        <v>7.04233020280387</v>
      </c>
      <c r="I318" s="5">
        <f t="shared" si="142"/>
        <v>7.16986525112291</v>
      </c>
      <c r="J318" s="5">
        <f t="shared" si="143"/>
        <v>7.1445487954267</v>
      </c>
      <c r="K318" s="5">
        <f t="shared" si="144"/>
        <v>0.0922049409486687</v>
      </c>
    </row>
    <row r="319" spans="1:11">
      <c r="A319" s="4"/>
      <c r="B319" s="4"/>
      <c r="C319" s="9">
        <v>1500</v>
      </c>
      <c r="D319" s="5">
        <v>540.55</v>
      </c>
      <c r="E319" s="5">
        <v>523.75</v>
      </c>
      <c r="F319" s="5">
        <v>531.82</v>
      </c>
      <c r="G319" s="5">
        <f t="shared" si="140"/>
        <v>7.35742479923778</v>
      </c>
      <c r="H319" s="5">
        <f t="shared" si="141"/>
        <v>7.12876003811079</v>
      </c>
      <c r="I319" s="5">
        <f t="shared" si="142"/>
        <v>7.23860078943787</v>
      </c>
      <c r="J319" s="5">
        <f t="shared" si="143"/>
        <v>7.24159520892881</v>
      </c>
      <c r="K319" s="5">
        <f t="shared" si="144"/>
        <v>0.114361786259142</v>
      </c>
    </row>
    <row r="320" spans="3:11">
      <c r="C320" s="6"/>
      <c r="D320" s="6"/>
      <c r="E320" s="6"/>
      <c r="F320" s="6"/>
      <c r="G320" s="6"/>
      <c r="H320" s="6"/>
      <c r="I320" s="6"/>
      <c r="J320" s="6"/>
      <c r="K320" s="6"/>
    </row>
    <row r="322" spans="1:11">
      <c r="A322" s="10" t="s">
        <v>62</v>
      </c>
      <c r="B322" s="6"/>
      <c r="E322" s="6"/>
      <c r="F322" s="6"/>
      <c r="G322" s="6"/>
      <c r="H322" s="6"/>
      <c r="I322" s="6"/>
      <c r="J322" s="6"/>
      <c r="K322" s="6"/>
    </row>
    <row r="323" spans="3:11">
      <c r="C323" s="6"/>
      <c r="D323" s="6"/>
      <c r="E323" s="6"/>
      <c r="F323" s="6"/>
      <c r="G323" s="6"/>
      <c r="H323" s="6"/>
      <c r="I323" s="6"/>
      <c r="J323" s="6"/>
      <c r="K323" s="6"/>
    </row>
    <row r="324" spans="3:11">
      <c r="C324" s="6"/>
      <c r="D324" s="6"/>
      <c r="E324" s="6"/>
      <c r="F324" s="6"/>
      <c r="G324" s="6"/>
      <c r="H324" s="6"/>
      <c r="I324" s="6"/>
      <c r="J324" s="6"/>
      <c r="K324" s="6"/>
    </row>
    <row r="325" spans="1:11">
      <c r="A325" s="11"/>
      <c r="B325" s="6"/>
      <c r="E325" s="6"/>
      <c r="F325" s="6"/>
      <c r="G325" s="6"/>
      <c r="H325" s="6"/>
      <c r="I325" s="6"/>
      <c r="J325" s="6"/>
      <c r="K325" s="6"/>
    </row>
    <row r="326" spans="3:11">
      <c r="C326" s="6"/>
      <c r="D326" s="6"/>
      <c r="E326" s="6"/>
      <c r="F326" s="6"/>
      <c r="G326" s="6"/>
      <c r="H326" s="6"/>
      <c r="I326" s="6"/>
      <c r="J326" s="6"/>
      <c r="K326" s="6"/>
    </row>
  </sheetData>
  <mergeCells count="116">
    <mergeCell ref="D3:F3"/>
    <mergeCell ref="G3:I3"/>
    <mergeCell ref="D14:F14"/>
    <mergeCell ref="G14:I14"/>
    <mergeCell ref="D25:F25"/>
    <mergeCell ref="G25:I25"/>
    <mergeCell ref="D36:F36"/>
    <mergeCell ref="G36:I36"/>
    <mergeCell ref="D47:F47"/>
    <mergeCell ref="G47:I47"/>
    <mergeCell ref="D58:F58"/>
    <mergeCell ref="G58:I58"/>
    <mergeCell ref="D69:F69"/>
    <mergeCell ref="G69:I69"/>
    <mergeCell ref="D80:F80"/>
    <mergeCell ref="G80:I80"/>
    <mergeCell ref="D91:F91"/>
    <mergeCell ref="G91:I91"/>
    <mergeCell ref="D102:F102"/>
    <mergeCell ref="G102:I102"/>
    <mergeCell ref="D113:F113"/>
    <mergeCell ref="G113:I113"/>
    <mergeCell ref="D124:F124"/>
    <mergeCell ref="G124:I124"/>
    <mergeCell ref="D135:F135"/>
    <mergeCell ref="G135:I135"/>
    <mergeCell ref="D146:F146"/>
    <mergeCell ref="G146:I146"/>
    <mergeCell ref="D157:F157"/>
    <mergeCell ref="G157:I157"/>
    <mergeCell ref="D168:F168"/>
    <mergeCell ref="G168:I168"/>
    <mergeCell ref="D179:F179"/>
    <mergeCell ref="G179:I179"/>
    <mergeCell ref="D190:F190"/>
    <mergeCell ref="G190:I190"/>
    <mergeCell ref="D201:F201"/>
    <mergeCell ref="G201:I201"/>
    <mergeCell ref="D212:F212"/>
    <mergeCell ref="G212:I212"/>
    <mergeCell ref="D223:F223"/>
    <mergeCell ref="G223:I223"/>
    <mergeCell ref="D234:F234"/>
    <mergeCell ref="G234:I234"/>
    <mergeCell ref="D245:F245"/>
    <mergeCell ref="G245:I245"/>
    <mergeCell ref="D256:F256"/>
    <mergeCell ref="G256:I256"/>
    <mergeCell ref="D267:F267"/>
    <mergeCell ref="G267:I267"/>
    <mergeCell ref="D278:F278"/>
    <mergeCell ref="G278:I278"/>
    <mergeCell ref="D289:F289"/>
    <mergeCell ref="G289:I289"/>
    <mergeCell ref="D300:F300"/>
    <mergeCell ref="G300:I300"/>
    <mergeCell ref="D311:F311"/>
    <mergeCell ref="G311:I311"/>
    <mergeCell ref="A4:A11"/>
    <mergeCell ref="A15:A22"/>
    <mergeCell ref="A26:A33"/>
    <mergeCell ref="A37:A44"/>
    <mergeCell ref="A48:A55"/>
    <mergeCell ref="A59:A66"/>
    <mergeCell ref="A70:A77"/>
    <mergeCell ref="A81:A88"/>
    <mergeCell ref="A92:A99"/>
    <mergeCell ref="A103:A110"/>
    <mergeCell ref="A114:A121"/>
    <mergeCell ref="A125:A132"/>
    <mergeCell ref="A136:A143"/>
    <mergeCell ref="A147:A154"/>
    <mergeCell ref="A158:A165"/>
    <mergeCell ref="A169:A176"/>
    <mergeCell ref="A180:A187"/>
    <mergeCell ref="A191:A198"/>
    <mergeCell ref="A202:A209"/>
    <mergeCell ref="A213:A220"/>
    <mergeCell ref="A224:A231"/>
    <mergeCell ref="A235:A242"/>
    <mergeCell ref="A246:A253"/>
    <mergeCell ref="A257:A264"/>
    <mergeCell ref="A268:A275"/>
    <mergeCell ref="A279:A286"/>
    <mergeCell ref="A290:A297"/>
    <mergeCell ref="A301:A308"/>
    <mergeCell ref="A312:A319"/>
    <mergeCell ref="B4:B11"/>
    <mergeCell ref="B15:B22"/>
    <mergeCell ref="B26:B33"/>
    <mergeCell ref="B37:B44"/>
    <mergeCell ref="B48:B55"/>
    <mergeCell ref="B59:B66"/>
    <mergeCell ref="B70:B77"/>
    <mergeCell ref="B81:B88"/>
    <mergeCell ref="B92:B99"/>
    <mergeCell ref="B103:B110"/>
    <mergeCell ref="B114:B121"/>
    <mergeCell ref="B125:B132"/>
    <mergeCell ref="B136:B143"/>
    <mergeCell ref="B147:B154"/>
    <mergeCell ref="B158:B165"/>
    <mergeCell ref="B169:B176"/>
    <mergeCell ref="B180:B187"/>
    <mergeCell ref="B191:B198"/>
    <mergeCell ref="B202:B209"/>
    <mergeCell ref="B213:B220"/>
    <mergeCell ref="B224:B231"/>
    <mergeCell ref="B235:B242"/>
    <mergeCell ref="B246:B253"/>
    <mergeCell ref="B257:B264"/>
    <mergeCell ref="B268:B275"/>
    <mergeCell ref="B279:B286"/>
    <mergeCell ref="B290:B297"/>
    <mergeCell ref="B301:B308"/>
    <mergeCell ref="B312:B3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哈哈哈</cp:lastModifiedBy>
  <dcterms:created xsi:type="dcterms:W3CDTF">2008-09-15T09:22:00Z</dcterms:created>
  <dcterms:modified xsi:type="dcterms:W3CDTF">2025-03-25T22:15:26Z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2052-6.5.2.8766</vt:lpwstr>
  </property>
  <property fmtid="{D5CDD505-2E9C-101B-9397-08002B2CF9AE}" pid="3" name="ICV">
    <vt:lpwstr>14AE9FDBCBF22A6230A84E677A6AB311_42</vt:lpwstr>
  </property>
</Properties>
</file>