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16"/>
  <workbookPr/>
  <mc:AlternateContent xmlns:mc="http://schemas.openxmlformats.org/markup-compatibility/2006">
    <mc:Choice Requires="x15">
      <x15ac:absPath xmlns:x15ac="http://schemas.microsoft.com/office/spreadsheetml/2010/11/ac" url="D:\Universidade do Minho\Cerca_et_al - General\10. Temp\AL\PeerJ\"/>
    </mc:Choice>
  </mc:AlternateContent>
  <xr:revisionPtr revIDLastSave="71" documentId="8_{5CA68FE4-C5E1-4C54-887B-B32B03D3EAC0}" xr6:coauthVersionLast="47" xr6:coauthVersionMax="47" xr10:uidLastSave="{7804F8EE-2BDD-4733-8B4F-CFA5FF6A7747}"/>
  <bookViews>
    <workbookView xWindow="900" yWindow="-105" windowWidth="23250" windowHeight="12450" firstSheet="4" xr2:uid="{00000000-000D-0000-FFFF-FFFF00000000}"/>
  </bookViews>
  <sheets>
    <sheet name="Inhibitors presence test" sheetId="16" r:id="rId1"/>
    <sheet name="Gv UM121" sheetId="1" r:id="rId2"/>
    <sheet name="Gp UGent 18.01" sheetId="2" r:id="rId3"/>
    <sheet name="Gl UGent 09.48" sheetId="3" r:id="rId4"/>
    <sheet name="Gs CCUG 44005" sheetId="4" r:id="rId5"/>
    <sheet name="Lc CCUG 44128" sheetId="15" r:id="rId6"/>
    <sheet name="Assays-Bacterial quantification" sheetId="6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8" i="6" l="1"/>
  <c r="G320" i="6"/>
  <c r="G319" i="6"/>
  <c r="H320" i="6"/>
  <c r="H319" i="6"/>
  <c r="H317" i="6"/>
  <c r="H316" i="6"/>
  <c r="G317" i="6"/>
  <c r="G316" i="6"/>
  <c r="I316" i="6" s="1"/>
  <c r="J316" i="6" s="1"/>
  <c r="AA63" i="6" s="1"/>
  <c r="I317" i="6"/>
  <c r="J317" i="6" s="1"/>
  <c r="AB63" i="6" s="1"/>
  <c r="H318" i="6"/>
  <c r="I318" i="6" s="1"/>
  <c r="J318" i="6" s="1"/>
  <c r="AC63" i="6" s="1"/>
  <c r="H315" i="6"/>
  <c r="H314" i="6"/>
  <c r="H313" i="6"/>
  <c r="G313" i="6"/>
  <c r="H312" i="6"/>
  <c r="G312" i="6"/>
  <c r="H311" i="6"/>
  <c r="G315" i="6"/>
  <c r="G314" i="6"/>
  <c r="I314" i="6" s="1"/>
  <c r="J314" i="6" s="1"/>
  <c r="AB51" i="6" s="1"/>
  <c r="G311" i="6"/>
  <c r="I311" i="6" s="1"/>
  <c r="J311" i="6" s="1"/>
  <c r="AA54" i="6" s="1"/>
  <c r="H310" i="6"/>
  <c r="H309" i="6"/>
  <c r="H308" i="6"/>
  <c r="G308" i="6"/>
  <c r="I308" i="6" s="1"/>
  <c r="J308" i="6" s="1"/>
  <c r="X63" i="6" s="1"/>
  <c r="H307" i="6"/>
  <c r="H306" i="6"/>
  <c r="G310" i="6"/>
  <c r="G309" i="6"/>
  <c r="G307" i="6"/>
  <c r="G306" i="6"/>
  <c r="I306" i="6" s="1"/>
  <c r="J306" i="6" s="1"/>
  <c r="V63" i="6" s="1"/>
  <c r="G301" i="6"/>
  <c r="G305" i="6"/>
  <c r="H157" i="6"/>
  <c r="G157" i="6"/>
  <c r="H305" i="6"/>
  <c r="G20" i="6"/>
  <c r="H304" i="6"/>
  <c r="H303" i="6"/>
  <c r="H302" i="6"/>
  <c r="H301" i="6"/>
  <c r="G304" i="6"/>
  <c r="I304" i="6" s="1"/>
  <c r="J304" i="6" s="1"/>
  <c r="R51" i="6" s="1"/>
  <c r="G303" i="6"/>
  <c r="I303" i="6" s="1"/>
  <c r="J303" i="6" s="1"/>
  <c r="S54" i="6" s="1"/>
  <c r="G302" i="6"/>
  <c r="I302" i="6" s="1"/>
  <c r="J302" i="6" s="1"/>
  <c r="R54" i="6" s="1"/>
  <c r="H296" i="6"/>
  <c r="H297" i="6"/>
  <c r="G297" i="6"/>
  <c r="H298" i="6"/>
  <c r="H299" i="6"/>
  <c r="H300" i="6"/>
  <c r="G300" i="6"/>
  <c r="G299" i="6"/>
  <c r="G298" i="6"/>
  <c r="I298" i="6" s="1"/>
  <c r="J298" i="6" s="1"/>
  <c r="X54" i="6" s="1"/>
  <c r="G296" i="6"/>
  <c r="H295" i="6"/>
  <c r="H294" i="6"/>
  <c r="H293" i="6"/>
  <c r="H292" i="6"/>
  <c r="H291" i="6"/>
  <c r="G295" i="6"/>
  <c r="G294" i="6"/>
  <c r="G293" i="6"/>
  <c r="G292" i="6"/>
  <c r="G291" i="6"/>
  <c r="G185" i="6"/>
  <c r="H186" i="6"/>
  <c r="H185" i="6"/>
  <c r="G186" i="6"/>
  <c r="H184" i="6"/>
  <c r="G184" i="6"/>
  <c r="H183" i="6"/>
  <c r="G183" i="6"/>
  <c r="H182" i="6"/>
  <c r="G182" i="6"/>
  <c r="H178" i="6"/>
  <c r="G178" i="6"/>
  <c r="I178" i="6" s="1"/>
  <c r="J178" i="6" s="1"/>
  <c r="AB53" i="6" s="1"/>
  <c r="H179" i="6"/>
  <c r="G179" i="6"/>
  <c r="G180" i="6"/>
  <c r="G181" i="6"/>
  <c r="H181" i="6"/>
  <c r="H180" i="6"/>
  <c r="H177" i="6"/>
  <c r="G177" i="6"/>
  <c r="G176" i="6"/>
  <c r="H175" i="6"/>
  <c r="G175" i="6"/>
  <c r="H174" i="6"/>
  <c r="G174" i="6"/>
  <c r="H173" i="6"/>
  <c r="G173" i="6"/>
  <c r="H172" i="6"/>
  <c r="G172" i="6"/>
  <c r="H176" i="6"/>
  <c r="H171" i="6"/>
  <c r="G171" i="6"/>
  <c r="H170" i="6"/>
  <c r="G170" i="6"/>
  <c r="H169" i="6"/>
  <c r="G169" i="6"/>
  <c r="H168" i="6"/>
  <c r="G168" i="6"/>
  <c r="G167" i="6"/>
  <c r="H167" i="6"/>
  <c r="I167" i="6" s="1"/>
  <c r="J167" i="6" s="1"/>
  <c r="H166" i="6"/>
  <c r="G166" i="6"/>
  <c r="H165" i="6"/>
  <c r="G165" i="6"/>
  <c r="H164" i="6"/>
  <c r="G164" i="6"/>
  <c r="H163" i="6"/>
  <c r="G163" i="6"/>
  <c r="H162" i="6"/>
  <c r="G162" i="6"/>
  <c r="H161" i="6"/>
  <c r="G161" i="6"/>
  <c r="I161" i="6" s="1"/>
  <c r="J161" i="6" s="1"/>
  <c r="S59" i="6" s="1"/>
  <c r="H160" i="6"/>
  <c r="G160" i="6"/>
  <c r="H159" i="6"/>
  <c r="G159" i="6"/>
  <c r="H158" i="6"/>
  <c r="G158" i="6"/>
  <c r="G44" i="6"/>
  <c r="H47" i="6"/>
  <c r="G47" i="6"/>
  <c r="H48" i="6"/>
  <c r="G48" i="6"/>
  <c r="H46" i="6"/>
  <c r="G46" i="6"/>
  <c r="H45" i="6"/>
  <c r="G45" i="6"/>
  <c r="H44" i="6"/>
  <c r="G43" i="6"/>
  <c r="H42" i="6"/>
  <c r="G42" i="6"/>
  <c r="H41" i="6"/>
  <c r="G41" i="6"/>
  <c r="H40" i="6"/>
  <c r="G40" i="6"/>
  <c r="H39" i="6"/>
  <c r="G39" i="6"/>
  <c r="H43" i="6"/>
  <c r="H38" i="6"/>
  <c r="G38" i="6"/>
  <c r="H37" i="6"/>
  <c r="G37" i="6"/>
  <c r="I37" i="6" s="1"/>
  <c r="J37" i="6" s="1"/>
  <c r="W58" i="6" s="1"/>
  <c r="H36" i="6"/>
  <c r="G36" i="6"/>
  <c r="H35" i="6"/>
  <c r="G35" i="6"/>
  <c r="I35" i="6" s="1"/>
  <c r="J35" i="6" s="1"/>
  <c r="W61" i="6" s="1"/>
  <c r="H34" i="6"/>
  <c r="G34" i="6"/>
  <c r="I34" i="6" s="1"/>
  <c r="J34" i="6" s="1"/>
  <c r="V61" i="6" s="1"/>
  <c r="H33" i="6"/>
  <c r="G33" i="6"/>
  <c r="H32" i="6"/>
  <c r="G32" i="6"/>
  <c r="H31" i="6"/>
  <c r="G31" i="6"/>
  <c r="I31" i="6" s="1"/>
  <c r="J31" i="6" s="1"/>
  <c r="S52" i="6" s="1"/>
  <c r="H30" i="6"/>
  <c r="G30" i="6"/>
  <c r="H29" i="6"/>
  <c r="G29" i="6"/>
  <c r="H28" i="6"/>
  <c r="G28" i="6"/>
  <c r="I28" i="6" s="1"/>
  <c r="J28" i="6" s="1"/>
  <c r="X49" i="6" s="1"/>
  <c r="H27" i="6"/>
  <c r="G27" i="6"/>
  <c r="H26" i="6"/>
  <c r="G26" i="6"/>
  <c r="H25" i="6"/>
  <c r="G25" i="6"/>
  <c r="H24" i="6"/>
  <c r="G24" i="6"/>
  <c r="G23" i="6"/>
  <c r="H23" i="6"/>
  <c r="H22" i="6"/>
  <c r="G22" i="6"/>
  <c r="I159" i="6" l="1"/>
  <c r="J159" i="6" s="1"/>
  <c r="S62" i="6" s="1"/>
  <c r="I171" i="6"/>
  <c r="J171" i="6" s="1"/>
  <c r="S50" i="6" s="1"/>
  <c r="I305" i="6"/>
  <c r="J305" i="6" s="1"/>
  <c r="S51" i="6" s="1"/>
  <c r="I310" i="6"/>
  <c r="J310" i="6" s="1"/>
  <c r="X60" i="6" s="1"/>
  <c r="I320" i="6"/>
  <c r="J320" i="6" s="1"/>
  <c r="AC60" i="6" s="1"/>
  <c r="I39" i="6"/>
  <c r="J39" i="6" s="1"/>
  <c r="AA52" i="6" s="1"/>
  <c r="I181" i="6"/>
  <c r="J181" i="6" s="1"/>
  <c r="AC50" i="6" s="1"/>
  <c r="I168" i="6"/>
  <c r="J168" i="6" s="1"/>
  <c r="S53" i="6" s="1"/>
  <c r="I296" i="6"/>
  <c r="J296" i="6" s="1"/>
  <c r="V54" i="6" s="1"/>
  <c r="I293" i="6"/>
  <c r="J293" i="6" s="1"/>
  <c r="S63" i="6" s="1"/>
  <c r="I183" i="6"/>
  <c r="J183" i="6" s="1"/>
  <c r="AB62" i="6" s="1"/>
  <c r="I307" i="6"/>
  <c r="J307" i="6" s="1"/>
  <c r="W63" i="6" s="1"/>
  <c r="I160" i="6"/>
  <c r="J160" i="6" s="1"/>
  <c r="R59" i="6" s="1"/>
  <c r="I38" i="6"/>
  <c r="J38" i="6" s="1"/>
  <c r="X58" i="6" s="1"/>
  <c r="I291" i="6"/>
  <c r="J291" i="6" s="1"/>
  <c r="Q63" i="6" s="1"/>
  <c r="I43" i="6"/>
  <c r="J43" i="6" s="1"/>
  <c r="AC49" i="6" s="1"/>
  <c r="I165" i="6"/>
  <c r="J165" i="6" s="1"/>
  <c r="W50" i="6" s="1"/>
  <c r="I292" i="6"/>
  <c r="J292" i="6" s="1"/>
  <c r="R63" i="6" s="1"/>
  <c r="I300" i="6"/>
  <c r="J300" i="6" s="1"/>
  <c r="X51" i="6" s="1"/>
  <c r="I294" i="6"/>
  <c r="J294" i="6" s="1"/>
  <c r="R60" i="6" s="1"/>
  <c r="I312" i="6"/>
  <c r="J312" i="6" s="1"/>
  <c r="AB54" i="6" s="1"/>
  <c r="I309" i="6"/>
  <c r="J309" i="6" s="1"/>
  <c r="W60" i="6" s="1"/>
  <c r="I22" i="6"/>
  <c r="J22" i="6" s="1"/>
  <c r="R58" i="6" s="1"/>
  <c r="I295" i="6"/>
  <c r="J295" i="6" s="1"/>
  <c r="S60" i="6" s="1"/>
  <c r="I184" i="6"/>
  <c r="J184" i="6" s="1"/>
  <c r="AC62" i="6" s="1"/>
  <c r="I24" i="6"/>
  <c r="J24" i="6" s="1"/>
  <c r="V52" i="6" s="1"/>
  <c r="I30" i="6"/>
  <c r="J30" i="6" s="1"/>
  <c r="R52" i="6" s="1"/>
  <c r="I36" i="6"/>
  <c r="J36" i="6" s="1"/>
  <c r="X61" i="6" s="1"/>
  <c r="I162" i="6"/>
  <c r="J162" i="6" s="1"/>
  <c r="V53" i="6" s="1"/>
  <c r="I186" i="6"/>
  <c r="J186" i="6" s="1"/>
  <c r="AC59" i="6" s="1"/>
  <c r="I319" i="6"/>
  <c r="J319" i="6" s="1"/>
  <c r="AB60" i="6" s="1"/>
  <c r="R53" i="6"/>
  <c r="Q53" i="6"/>
  <c r="I169" i="6"/>
  <c r="J169" i="6" s="1"/>
  <c r="I170" i="6"/>
  <c r="J170" i="6" s="1"/>
  <c r="R50" i="6" s="1"/>
  <c r="I299" i="6"/>
  <c r="J299" i="6" s="1"/>
  <c r="W51" i="6" s="1"/>
  <c r="I315" i="6"/>
  <c r="J315" i="6" s="1"/>
  <c r="AC51" i="6" s="1"/>
  <c r="I27" i="6"/>
  <c r="J27" i="6" s="1"/>
  <c r="W49" i="6" s="1"/>
  <c r="I45" i="6"/>
  <c r="J45" i="6" s="1"/>
  <c r="AB61" i="6" s="1"/>
  <c r="I174" i="6"/>
  <c r="J174" i="6" s="1"/>
  <c r="X62" i="6" s="1"/>
  <c r="I180" i="6"/>
  <c r="J180" i="6" s="1"/>
  <c r="AB50" i="6" s="1"/>
  <c r="I48" i="6"/>
  <c r="J48" i="6" s="1"/>
  <c r="AC58" i="6" s="1"/>
  <c r="I185" i="6"/>
  <c r="J185" i="6" s="1"/>
  <c r="AB59" i="6" s="1"/>
  <c r="I163" i="6"/>
  <c r="J163" i="6" s="1"/>
  <c r="W53" i="6" s="1"/>
  <c r="I23" i="6"/>
  <c r="J23" i="6" s="1"/>
  <c r="S58" i="6" s="1"/>
  <c r="I179" i="6"/>
  <c r="J179" i="6" s="1"/>
  <c r="AC53" i="6" s="1"/>
  <c r="I164" i="6"/>
  <c r="J164" i="6" s="1"/>
  <c r="X53" i="6" s="1"/>
  <c r="I313" i="6"/>
  <c r="J313" i="6" s="1"/>
  <c r="AC54" i="6" s="1"/>
  <c r="I301" i="6"/>
  <c r="J301" i="6" s="1"/>
  <c r="Q54" i="6" s="1"/>
  <c r="I297" i="6"/>
  <c r="J297" i="6" s="1"/>
  <c r="W54" i="6" s="1"/>
  <c r="I182" i="6"/>
  <c r="J182" i="6" s="1"/>
  <c r="AA62" i="6" s="1"/>
  <c r="I177" i="6"/>
  <c r="J177" i="6" s="1"/>
  <c r="AA53" i="6" s="1"/>
  <c r="I172" i="6"/>
  <c r="J172" i="6" s="1"/>
  <c r="V62" i="6" s="1"/>
  <c r="I176" i="6"/>
  <c r="J176" i="6" s="1"/>
  <c r="X59" i="6" s="1"/>
  <c r="I173" i="6"/>
  <c r="J173" i="6" s="1"/>
  <c r="I175" i="6"/>
  <c r="J175" i="6" s="1"/>
  <c r="W59" i="6" s="1"/>
  <c r="I166" i="6"/>
  <c r="J166" i="6" s="1"/>
  <c r="X50" i="6" s="1"/>
  <c r="I158" i="6"/>
  <c r="J158" i="6" s="1"/>
  <c r="R62" i="6" s="1"/>
  <c r="I157" i="6"/>
  <c r="J157" i="6" s="1"/>
  <c r="Q62" i="6" s="1"/>
  <c r="I47" i="6"/>
  <c r="J47" i="6" s="1"/>
  <c r="AB58" i="6" s="1"/>
  <c r="I46" i="6"/>
  <c r="J46" i="6" s="1"/>
  <c r="AC61" i="6" s="1"/>
  <c r="I44" i="6"/>
  <c r="J44" i="6" s="1"/>
  <c r="AA61" i="6" s="1"/>
  <c r="I42" i="6"/>
  <c r="J42" i="6" s="1"/>
  <c r="AB49" i="6" s="1"/>
  <c r="I41" i="6"/>
  <c r="J41" i="6" s="1"/>
  <c r="AC52" i="6" s="1"/>
  <c r="I40" i="6"/>
  <c r="J40" i="6" s="1"/>
  <c r="AB52" i="6" s="1"/>
  <c r="I25" i="6"/>
  <c r="J25" i="6" s="1"/>
  <c r="W52" i="6" s="1"/>
  <c r="I32" i="6"/>
  <c r="J32" i="6" s="1"/>
  <c r="R49" i="6" s="1"/>
  <c r="I33" i="6"/>
  <c r="J33" i="6" s="1"/>
  <c r="S49" i="6" s="1"/>
  <c r="I29" i="6"/>
  <c r="J29" i="6" s="1"/>
  <c r="Q52" i="6" s="1"/>
  <c r="I26" i="6"/>
  <c r="J26" i="6" s="1"/>
  <c r="X52" i="6" s="1"/>
  <c r="W62" i="6" l="1"/>
  <c r="H19" i="6" l="1"/>
  <c r="G19" i="6"/>
  <c r="H20" i="6"/>
  <c r="H21" i="6"/>
  <c r="G21" i="6"/>
  <c r="G288" i="6"/>
  <c r="H288" i="6"/>
  <c r="H154" i="6"/>
  <c r="G17" i="6"/>
  <c r="G9" i="6"/>
  <c r="F6" i="6"/>
  <c r="G154" i="6"/>
  <c r="G289" i="6"/>
  <c r="G155" i="6"/>
  <c r="H18" i="6"/>
  <c r="G18" i="6"/>
  <c r="G284" i="6"/>
  <c r="H150" i="6"/>
  <c r="G150" i="6"/>
  <c r="H283" i="6"/>
  <c r="G283" i="6"/>
  <c r="H11" i="6"/>
  <c r="G10" i="6"/>
  <c r="H285" i="6"/>
  <c r="G285" i="6"/>
  <c r="G15" i="6"/>
  <c r="G151" i="6"/>
  <c r="I20" i="6" l="1"/>
  <c r="J20" i="6" s="1"/>
  <c r="R61" i="6" s="1"/>
  <c r="I21" i="6"/>
  <c r="J21" i="6" s="1"/>
  <c r="S61" i="6" s="1"/>
  <c r="I19" i="6"/>
  <c r="J19" i="6" s="1"/>
  <c r="Q61" i="6" s="1"/>
  <c r="I18" i="6"/>
  <c r="J18" i="6" s="1"/>
  <c r="G12" i="15"/>
  <c r="C143" i="15"/>
  <c r="H9" i="15"/>
  <c r="G10" i="15"/>
  <c r="G9" i="15"/>
  <c r="D138" i="15"/>
  <c r="I138" i="15" s="1"/>
  <c r="N138" i="15" s="1"/>
  <c r="C136" i="15"/>
  <c r="H136" i="15" s="1"/>
  <c r="M136" i="15" s="1"/>
  <c r="H57" i="15"/>
  <c r="G57" i="15"/>
  <c r="I57" i="15" s="1"/>
  <c r="J57" i="15" s="1"/>
  <c r="M57" i="15" s="1"/>
  <c r="Q137" i="15" s="1"/>
  <c r="H56" i="15"/>
  <c r="G56" i="15"/>
  <c r="I56" i="15" s="1"/>
  <c r="J56" i="15" s="1"/>
  <c r="M56" i="15" s="1"/>
  <c r="L137" i="15" s="1"/>
  <c r="B56" i="15"/>
  <c r="B57" i="15" s="1"/>
  <c r="F55" i="15" s="1"/>
  <c r="L55" i="15" s="1"/>
  <c r="H55" i="15"/>
  <c r="G55" i="15"/>
  <c r="I55" i="15" s="1"/>
  <c r="J55" i="15" s="1"/>
  <c r="M55" i="15" s="1"/>
  <c r="G137" i="15" s="1"/>
  <c r="B55" i="15"/>
  <c r="F54" i="15" s="1"/>
  <c r="L54" i="15" s="1"/>
  <c r="H54" i="15"/>
  <c r="G54" i="15"/>
  <c r="H36" i="15"/>
  <c r="G36" i="15"/>
  <c r="H35" i="15"/>
  <c r="G35" i="15"/>
  <c r="I35" i="15" s="1"/>
  <c r="J35" i="15" s="1"/>
  <c r="M35" i="15" s="1"/>
  <c r="K137" i="15" s="1"/>
  <c r="B35" i="15"/>
  <c r="B36" i="15" s="1"/>
  <c r="H34" i="15"/>
  <c r="G34" i="15"/>
  <c r="B34" i="15"/>
  <c r="F33" i="15" s="1"/>
  <c r="L33" i="15" s="1"/>
  <c r="H33" i="15"/>
  <c r="G33" i="15"/>
  <c r="O139" i="15"/>
  <c r="J139" i="15"/>
  <c r="E139" i="15"/>
  <c r="N139" i="15"/>
  <c r="I139" i="15"/>
  <c r="D139" i="15"/>
  <c r="H12" i="15"/>
  <c r="H11" i="15"/>
  <c r="G11" i="15"/>
  <c r="H10" i="15"/>
  <c r="I10" i="15" s="1"/>
  <c r="J10" i="15" s="1"/>
  <c r="M10" i="15" s="1"/>
  <c r="C137" i="15" s="1"/>
  <c r="B9" i="15"/>
  <c r="B10" i="15" s="1"/>
  <c r="F9" i="15" s="1"/>
  <c r="L9" i="15" s="1"/>
  <c r="I12" i="15" l="1"/>
  <c r="J12" i="15" s="1"/>
  <c r="M12" i="15" s="1"/>
  <c r="M137" i="15" s="1"/>
  <c r="I11" i="15"/>
  <c r="J11" i="15" s="1"/>
  <c r="M11" i="15" s="1"/>
  <c r="H137" i="15" s="1"/>
  <c r="V36" i="6"/>
  <c r="V39" i="6"/>
  <c r="I54" i="15"/>
  <c r="J54" i="15" s="1"/>
  <c r="M54" i="15" s="1"/>
  <c r="I36" i="15"/>
  <c r="J36" i="15" s="1"/>
  <c r="M36" i="15" s="1"/>
  <c r="P137" i="15" s="1"/>
  <c r="C146" i="15" s="1"/>
  <c r="I33" i="15"/>
  <c r="J33" i="15" s="1"/>
  <c r="M33" i="15" s="1"/>
  <c r="I34" i="15"/>
  <c r="J34" i="15" s="1"/>
  <c r="M34" i="15" s="1"/>
  <c r="F137" i="15" s="1"/>
  <c r="D144" i="15" s="1"/>
  <c r="I9" i="15"/>
  <c r="J9" i="15" s="1"/>
  <c r="M9" i="15" s="1"/>
  <c r="B137" i="15" s="1"/>
  <c r="D143" i="15"/>
  <c r="D145" i="15"/>
  <c r="C145" i="15"/>
  <c r="E138" i="15"/>
  <c r="J138" i="15" s="1"/>
  <c r="O138" i="15" s="1"/>
  <c r="D146" i="15"/>
  <c r="F34" i="15"/>
  <c r="L34" i="15" s="1"/>
  <c r="B37" i="15"/>
  <c r="B38" i="15" s="1"/>
  <c r="B11" i="15"/>
  <c r="B58" i="15"/>
  <c r="B59" i="15" s="1"/>
  <c r="C144" i="15" l="1"/>
  <c r="B61" i="15"/>
  <c r="B62" i="15" s="1"/>
  <c r="B63" i="15" s="1"/>
  <c r="B60" i="15"/>
  <c r="F56" i="15" s="1"/>
  <c r="L56" i="15" s="1"/>
  <c r="B12" i="15"/>
  <c r="G136" i="15"/>
  <c r="L136" i="15" s="1"/>
  <c r="Q136" i="15" s="1"/>
  <c r="F136" i="15"/>
  <c r="B40" i="15"/>
  <c r="B41" i="15" s="1"/>
  <c r="B42" i="15" s="1"/>
  <c r="B39" i="15"/>
  <c r="F35" i="15" s="1"/>
  <c r="L35" i="15" s="1"/>
  <c r="B13" i="15" l="1"/>
  <c r="B14" i="15" s="1"/>
  <c r="F10" i="15"/>
  <c r="L10" i="15" s="1"/>
  <c r="F36" i="15"/>
  <c r="L36" i="15" s="1"/>
  <c r="B43" i="15"/>
  <c r="B44" i="15" s="1"/>
  <c r="B64" i="15"/>
  <c r="B65" i="15" s="1"/>
  <c r="F57" i="15"/>
  <c r="L57" i="15" s="1"/>
  <c r="K136" i="15"/>
  <c r="P136" i="15" s="1"/>
  <c r="B16" i="15" l="1"/>
  <c r="B17" i="15" s="1"/>
  <c r="B18" i="15" s="1"/>
  <c r="B15" i="15"/>
  <c r="B19" i="15" l="1"/>
  <c r="B20" i="15" s="1"/>
  <c r="F12" i="15"/>
  <c r="L12" i="15" s="1"/>
  <c r="F11" i="15"/>
  <c r="L11" i="15" s="1"/>
  <c r="H12" i="1" l="1"/>
  <c r="G12" i="1"/>
  <c r="H26" i="1"/>
  <c r="G26" i="1"/>
  <c r="H9" i="4"/>
  <c r="G9" i="4"/>
  <c r="G39" i="3"/>
  <c r="H39" i="3"/>
  <c r="G86" i="4" l="1"/>
  <c r="H86" i="4"/>
  <c r="H85" i="4"/>
  <c r="H84" i="4"/>
  <c r="G85" i="4"/>
  <c r="G84" i="4"/>
  <c r="B84" i="4"/>
  <c r="B85" i="4" s="1"/>
  <c r="F84" i="4" l="1"/>
  <c r="L84" i="4" s="1"/>
  <c r="B86" i="4"/>
  <c r="I86" i="4"/>
  <c r="J86" i="4" s="1"/>
  <c r="I85" i="4"/>
  <c r="I84" i="4"/>
  <c r="B87" i="4"/>
  <c r="J84" i="4" l="1"/>
  <c r="M84" i="4" s="1"/>
  <c r="J85" i="4"/>
  <c r="M85" i="4" s="1"/>
  <c r="M86" i="4"/>
  <c r="F85" i="4"/>
  <c r="L85" i="4" s="1"/>
  <c r="B88" i="4"/>
  <c r="B90" i="4" s="1"/>
  <c r="G286" i="6"/>
  <c r="G290" i="6"/>
  <c r="H290" i="6"/>
  <c r="H289" i="6"/>
  <c r="I289" i="6" s="1"/>
  <c r="H287" i="6"/>
  <c r="G287" i="6"/>
  <c r="H286" i="6"/>
  <c r="H284" i="6"/>
  <c r="H282" i="6"/>
  <c r="G282" i="6"/>
  <c r="H281" i="6"/>
  <c r="G281" i="6"/>
  <c r="H280" i="6"/>
  <c r="G280" i="6"/>
  <c r="H279" i="6"/>
  <c r="G279" i="6"/>
  <c r="F279" i="6"/>
  <c r="H278" i="6"/>
  <c r="G278" i="6"/>
  <c r="F278" i="6"/>
  <c r="H156" i="6"/>
  <c r="G156" i="6"/>
  <c r="H155" i="6"/>
  <c r="G11" i="6"/>
  <c r="G12" i="6"/>
  <c r="G148" i="6"/>
  <c r="H152" i="6"/>
  <c r="G152" i="6"/>
  <c r="H153" i="6"/>
  <c r="G153" i="6"/>
  <c r="H151" i="6"/>
  <c r="H149" i="6"/>
  <c r="G149" i="6"/>
  <c r="H148" i="6"/>
  <c r="H147" i="6"/>
  <c r="G147" i="6"/>
  <c r="H146" i="6"/>
  <c r="G146" i="6"/>
  <c r="H145" i="6"/>
  <c r="G145" i="6"/>
  <c r="F145" i="6"/>
  <c r="H144" i="6"/>
  <c r="G144" i="6"/>
  <c r="F144" i="6"/>
  <c r="H9" i="6"/>
  <c r="H8" i="6"/>
  <c r="H6" i="6"/>
  <c r="H7" i="6"/>
  <c r="H16" i="6"/>
  <c r="H15" i="6"/>
  <c r="H17" i="6"/>
  <c r="G16" i="6"/>
  <c r="H14" i="6"/>
  <c r="G14" i="6"/>
  <c r="H13" i="6"/>
  <c r="G13" i="6"/>
  <c r="H12" i="6"/>
  <c r="H10" i="6"/>
  <c r="G7" i="6"/>
  <c r="G8" i="6"/>
  <c r="G6" i="6"/>
  <c r="B89" i="4" l="1"/>
  <c r="I6" i="6"/>
  <c r="J6" i="6" s="1"/>
  <c r="I14" i="6"/>
  <c r="J14" i="6" s="1"/>
  <c r="I154" i="6"/>
  <c r="J154" i="6" s="1"/>
  <c r="I11" i="6"/>
  <c r="I10" i="6"/>
  <c r="J10" i="6" s="1"/>
  <c r="Y29" i="6" s="1"/>
  <c r="I17" i="6"/>
  <c r="J17" i="6" s="1"/>
  <c r="V26" i="6" s="1"/>
  <c r="I278" i="6"/>
  <c r="J278" i="6" s="1"/>
  <c r="Q51" i="6" s="1"/>
  <c r="V51" i="6" s="1"/>
  <c r="I286" i="6"/>
  <c r="J286" i="6" s="1"/>
  <c r="V31" i="6" s="1"/>
  <c r="I287" i="6"/>
  <c r="J287" i="6" s="1"/>
  <c r="V28" i="6" s="1"/>
  <c r="I284" i="6"/>
  <c r="J284" i="6" s="1"/>
  <c r="Z31" i="6" s="1"/>
  <c r="I283" i="6"/>
  <c r="J283" i="6" s="1"/>
  <c r="Z28" i="6" s="1"/>
  <c r="I280" i="6"/>
  <c r="J280" i="6" s="1"/>
  <c r="I288" i="6"/>
  <c r="J288" i="6" s="1"/>
  <c r="V38" i="6" s="1"/>
  <c r="I281" i="6"/>
  <c r="J281" i="6" s="1"/>
  <c r="R31" i="6" s="1"/>
  <c r="I279" i="6"/>
  <c r="J279" i="6" s="1"/>
  <c r="R28" i="6" s="1"/>
  <c r="I282" i="6"/>
  <c r="J282" i="6" s="1"/>
  <c r="Y31" i="6" s="1"/>
  <c r="J289" i="6"/>
  <c r="U41" i="6" s="1"/>
  <c r="I285" i="6"/>
  <c r="J285" i="6" s="1"/>
  <c r="U31" i="6" s="1"/>
  <c r="I290" i="6"/>
  <c r="J290" i="6" s="1"/>
  <c r="V41" i="6" s="1"/>
  <c r="I156" i="6"/>
  <c r="J156" i="6" s="1"/>
  <c r="I155" i="6"/>
  <c r="J155" i="6" s="1"/>
  <c r="U40" i="6" s="1"/>
  <c r="I144" i="6"/>
  <c r="J144" i="6" s="1"/>
  <c r="Q50" i="6" s="1"/>
  <c r="AA59" i="6" s="1"/>
  <c r="I149" i="6"/>
  <c r="J149" i="6" s="1"/>
  <c r="Z27" i="6" s="1"/>
  <c r="I147" i="6"/>
  <c r="J147" i="6" s="1"/>
  <c r="R30" i="6" s="1"/>
  <c r="I148" i="6"/>
  <c r="J148" i="6" s="1"/>
  <c r="Y30" i="6" s="1"/>
  <c r="I150" i="6"/>
  <c r="I146" i="6"/>
  <c r="J146" i="6" s="1"/>
  <c r="Q30" i="6" s="1"/>
  <c r="I145" i="6"/>
  <c r="J145" i="6" s="1"/>
  <c r="R27" i="6" s="1"/>
  <c r="I151" i="6"/>
  <c r="J151" i="6" s="1"/>
  <c r="U30" i="6" s="1"/>
  <c r="I152" i="6"/>
  <c r="J152" i="6" s="1"/>
  <c r="V30" i="6" s="1"/>
  <c r="I153" i="6"/>
  <c r="J153" i="6" s="1"/>
  <c r="V27" i="6" s="1"/>
  <c r="I9" i="6"/>
  <c r="I16" i="6"/>
  <c r="J16" i="6" s="1"/>
  <c r="V29" i="6" s="1"/>
  <c r="I15" i="6"/>
  <c r="J15" i="6" s="1"/>
  <c r="U29" i="6" s="1"/>
  <c r="I13" i="6"/>
  <c r="J13" i="6" s="1"/>
  <c r="U39" i="6" s="1"/>
  <c r="I12" i="6"/>
  <c r="I8" i="6"/>
  <c r="J8" i="6" s="1"/>
  <c r="R29" i="6" s="1"/>
  <c r="I7" i="6"/>
  <c r="J7" i="6" s="1"/>
  <c r="AA60" i="6" l="1"/>
  <c r="Q29" i="6"/>
  <c r="Q49" i="6"/>
  <c r="AA50" i="6"/>
  <c r="Q59" i="6"/>
  <c r="V59" i="6"/>
  <c r="V50" i="6"/>
  <c r="AA51" i="6"/>
  <c r="Q60" i="6"/>
  <c r="V60" i="6"/>
  <c r="Q27" i="6"/>
  <c r="U37" i="6" s="1"/>
  <c r="U27" i="6"/>
  <c r="Y27" i="6" s="1"/>
  <c r="Q28" i="6"/>
  <c r="U38" i="6" s="1"/>
  <c r="U28" i="6"/>
  <c r="Y28" i="6" s="1"/>
  <c r="J9" i="6"/>
  <c r="R26" i="6" s="1"/>
  <c r="V37" i="6"/>
  <c r="V40" i="6"/>
  <c r="J150" i="6"/>
  <c r="Z30" i="6" s="1"/>
  <c r="J12" i="6"/>
  <c r="Z29" i="6" s="1"/>
  <c r="J11" i="6"/>
  <c r="Z26" i="6" s="1"/>
  <c r="Q26" i="6"/>
  <c r="U36" i="6" s="1"/>
  <c r="U26" i="6"/>
  <c r="Y26" i="6" s="1"/>
  <c r="Q31" i="6"/>
  <c r="B91" i="4"/>
  <c r="B92" i="4" s="1"/>
  <c r="F86" i="4"/>
  <c r="L86" i="4" s="1"/>
  <c r="AA58" i="6" l="1"/>
  <c r="V58" i="6"/>
  <c r="AA49" i="6"/>
  <c r="V49" i="6"/>
  <c r="Q58" i="6"/>
  <c r="H38" i="3"/>
  <c r="G38" i="3"/>
  <c r="H37" i="3"/>
  <c r="G37" i="3"/>
  <c r="H36" i="3"/>
  <c r="G36" i="3"/>
  <c r="B36" i="3"/>
  <c r="B37" i="3" s="1"/>
  <c r="I37" i="3" l="1"/>
  <c r="J37" i="3" s="1"/>
  <c r="M37" i="3" s="1"/>
  <c r="I39" i="3"/>
  <c r="J39" i="3" s="1"/>
  <c r="M39" i="3" s="1"/>
  <c r="I36" i="3"/>
  <c r="J36" i="3" s="1"/>
  <c r="M36" i="3" s="1"/>
  <c r="I38" i="3"/>
  <c r="J38" i="3" s="1"/>
  <c r="M38" i="3" s="1"/>
  <c r="F36" i="3"/>
  <c r="L36" i="3" s="1"/>
  <c r="B39" i="3"/>
  <c r="B38" i="3"/>
  <c r="F37" i="3" l="1"/>
  <c r="L37" i="3" s="1"/>
  <c r="B40" i="3"/>
  <c r="B42" i="3" l="1"/>
  <c r="B41" i="3"/>
  <c r="F38" i="3" l="1"/>
  <c r="L38" i="3" s="1"/>
  <c r="B43" i="3"/>
  <c r="B44" i="3" l="1"/>
  <c r="B45" i="3"/>
  <c r="B46" i="3" l="1"/>
  <c r="B47" i="3" s="1"/>
  <c r="F39" i="3"/>
  <c r="L39" i="3" s="1"/>
  <c r="H43" i="1"/>
  <c r="G43" i="1"/>
  <c r="H42" i="1"/>
  <c r="G42" i="1"/>
  <c r="I42" i="1" s="1"/>
  <c r="J42" i="1" s="1"/>
  <c r="M42" i="1" s="1"/>
  <c r="H41" i="1"/>
  <c r="G41" i="1"/>
  <c r="I41" i="1" s="1"/>
  <c r="J41" i="1" s="1"/>
  <c r="M41" i="1" s="1"/>
  <c r="H40" i="1"/>
  <c r="G40" i="1"/>
  <c r="I40" i="1" s="1"/>
  <c r="J40" i="1" s="1"/>
  <c r="M40" i="1" s="1"/>
  <c r="B40" i="1"/>
  <c r="B41" i="1" s="1"/>
  <c r="H42" i="2"/>
  <c r="G42" i="2"/>
  <c r="H41" i="2"/>
  <c r="G41" i="2"/>
  <c r="I41" i="2" s="1"/>
  <c r="J41" i="2" s="1"/>
  <c r="M41" i="2" s="1"/>
  <c r="H40" i="2"/>
  <c r="G40" i="2"/>
  <c r="H39" i="2"/>
  <c r="G39" i="2"/>
  <c r="I39" i="2" s="1"/>
  <c r="J39" i="2" s="1"/>
  <c r="M39" i="2" s="1"/>
  <c r="H38" i="2"/>
  <c r="G38" i="2"/>
  <c r="B38" i="2"/>
  <c r="B39" i="2" s="1"/>
  <c r="H40" i="4"/>
  <c r="G40" i="4"/>
  <c r="H39" i="4"/>
  <c r="G39" i="4"/>
  <c r="H38" i="4"/>
  <c r="G38" i="4"/>
  <c r="H37" i="4"/>
  <c r="G37" i="4"/>
  <c r="B37" i="4"/>
  <c r="B38" i="4" s="1"/>
  <c r="G27" i="4"/>
  <c r="H27" i="4"/>
  <c r="H26" i="4"/>
  <c r="H25" i="4"/>
  <c r="H24" i="4"/>
  <c r="G24" i="4"/>
  <c r="G25" i="4"/>
  <c r="G26" i="4"/>
  <c r="B24" i="4"/>
  <c r="B25" i="4" s="1"/>
  <c r="H26" i="3"/>
  <c r="G26" i="3"/>
  <c r="H25" i="3"/>
  <c r="G25" i="3"/>
  <c r="H24" i="3"/>
  <c r="G24" i="3"/>
  <c r="H23" i="3"/>
  <c r="G23" i="3"/>
  <c r="B23" i="3"/>
  <c r="B24" i="3" s="1"/>
  <c r="H27" i="2"/>
  <c r="G27" i="2"/>
  <c r="I27" i="2" s="1"/>
  <c r="J27" i="2" s="1"/>
  <c r="M27" i="2" s="1"/>
  <c r="H26" i="2"/>
  <c r="G26" i="2"/>
  <c r="H25" i="2"/>
  <c r="G25" i="2"/>
  <c r="I25" i="2" s="1"/>
  <c r="J25" i="2" s="1"/>
  <c r="M25" i="2" s="1"/>
  <c r="H24" i="2"/>
  <c r="G24" i="2"/>
  <c r="I24" i="2" s="1"/>
  <c r="J24" i="2" s="1"/>
  <c r="M24" i="2" s="1"/>
  <c r="H23" i="2"/>
  <c r="G23" i="2"/>
  <c r="B23" i="2"/>
  <c r="B24" i="2" s="1"/>
  <c r="H29" i="1"/>
  <c r="G29" i="1"/>
  <c r="I29" i="1" s="1"/>
  <c r="J29" i="1" s="1"/>
  <c r="M29" i="1" s="1"/>
  <c r="H28" i="1"/>
  <c r="G28" i="1"/>
  <c r="H27" i="1"/>
  <c r="G27" i="1"/>
  <c r="B26" i="1"/>
  <c r="B27" i="1" s="1"/>
  <c r="H12" i="4"/>
  <c r="G12" i="4"/>
  <c r="I12" i="4" s="1"/>
  <c r="J12" i="4" s="1"/>
  <c r="H11" i="4"/>
  <c r="G11" i="4"/>
  <c r="H10" i="4"/>
  <c r="G10" i="4"/>
  <c r="B9" i="4"/>
  <c r="B10" i="4" s="1"/>
  <c r="H12" i="3"/>
  <c r="G12" i="3"/>
  <c r="H11" i="3"/>
  <c r="G11" i="3"/>
  <c r="I11" i="3" s="1"/>
  <c r="J11" i="3" s="1"/>
  <c r="M11" i="3" s="1"/>
  <c r="H10" i="3"/>
  <c r="G10" i="3"/>
  <c r="I10" i="3" s="1"/>
  <c r="J10" i="3" s="1"/>
  <c r="M10" i="3" s="1"/>
  <c r="H9" i="3"/>
  <c r="G9" i="3"/>
  <c r="I9" i="3" s="1"/>
  <c r="J9" i="3" s="1"/>
  <c r="M9" i="3" s="1"/>
  <c r="B9" i="3"/>
  <c r="B10" i="3" s="1"/>
  <c r="H13" i="2"/>
  <c r="G13" i="2"/>
  <c r="H12" i="2"/>
  <c r="G12" i="2"/>
  <c r="H11" i="2"/>
  <c r="G11" i="2"/>
  <c r="H10" i="2"/>
  <c r="G10" i="2"/>
  <c r="I10" i="2" s="1"/>
  <c r="J10" i="2" s="1"/>
  <c r="H9" i="2"/>
  <c r="G9" i="2"/>
  <c r="B9" i="2"/>
  <c r="B10" i="2" s="1"/>
  <c r="H9" i="1"/>
  <c r="H10" i="1"/>
  <c r="H11" i="1"/>
  <c r="G11" i="1"/>
  <c r="G10" i="1"/>
  <c r="G9" i="1"/>
  <c r="B9" i="1"/>
  <c r="I11" i="2" l="1"/>
  <c r="J11" i="2" s="1"/>
  <c r="I23" i="2"/>
  <c r="J23" i="2" s="1"/>
  <c r="M23" i="2" s="1"/>
  <c r="I26" i="2"/>
  <c r="J26" i="2" s="1"/>
  <c r="M26" i="2" s="1"/>
  <c r="I25" i="3"/>
  <c r="J25" i="3" s="1"/>
  <c r="M25" i="3" s="1"/>
  <c r="I26" i="4"/>
  <c r="I25" i="4"/>
  <c r="I10" i="4"/>
  <c r="J10" i="4" s="1"/>
  <c r="M10" i="4" s="1"/>
  <c r="I38" i="2"/>
  <c r="J38" i="2" s="1"/>
  <c r="M38" i="2" s="1"/>
  <c r="I24" i="4"/>
  <c r="J24" i="4" s="1"/>
  <c r="M24" i="4" s="1"/>
  <c r="I11" i="4"/>
  <c r="J11" i="4" s="1"/>
  <c r="M11" i="4" s="1"/>
  <c r="I9" i="4"/>
  <c r="J9" i="4" s="1"/>
  <c r="M9" i="4" s="1"/>
  <c r="I12" i="3"/>
  <c r="J12" i="3" s="1"/>
  <c r="M12" i="3" s="1"/>
  <c r="I27" i="1"/>
  <c r="J27" i="1" s="1"/>
  <c r="M27" i="1" s="1"/>
  <c r="I37" i="4"/>
  <c r="I39" i="4"/>
  <c r="I38" i="4"/>
  <c r="I40" i="4"/>
  <c r="I12" i="2"/>
  <c r="J12" i="2" s="1"/>
  <c r="M12" i="2" s="1"/>
  <c r="I13" i="2"/>
  <c r="J13" i="2" s="1"/>
  <c r="M13" i="2" s="1"/>
  <c r="I42" i="2"/>
  <c r="J42" i="2" s="1"/>
  <c r="M42" i="2" s="1"/>
  <c r="I40" i="2"/>
  <c r="J40" i="2" s="1"/>
  <c r="M40" i="2" s="1"/>
  <c r="I43" i="1"/>
  <c r="J43" i="1" s="1"/>
  <c r="M43" i="1" s="1"/>
  <c r="B42" i="1"/>
  <c r="F40" i="1"/>
  <c r="L40" i="1" s="1"/>
  <c r="F38" i="2"/>
  <c r="L38" i="2" s="1"/>
  <c r="B40" i="2"/>
  <c r="B39" i="4"/>
  <c r="F37" i="4"/>
  <c r="L37" i="4" s="1"/>
  <c r="I27" i="4"/>
  <c r="B26" i="4"/>
  <c r="F24" i="4"/>
  <c r="L24" i="4" s="1"/>
  <c r="I23" i="3"/>
  <c r="J23" i="3" s="1"/>
  <c r="M23" i="3" s="1"/>
  <c r="I24" i="3"/>
  <c r="J24" i="3" s="1"/>
  <c r="M24" i="3" s="1"/>
  <c r="I26" i="3"/>
  <c r="J26" i="3" s="1"/>
  <c r="M26" i="3" s="1"/>
  <c r="F23" i="3"/>
  <c r="L23" i="3" s="1"/>
  <c r="B25" i="3"/>
  <c r="B25" i="2"/>
  <c r="F23" i="2"/>
  <c r="L23" i="2" s="1"/>
  <c r="I26" i="1"/>
  <c r="J26" i="1" s="1"/>
  <c r="M26" i="1" s="1"/>
  <c r="I28" i="1"/>
  <c r="J28" i="1" s="1"/>
  <c r="M28" i="1" s="1"/>
  <c r="B28" i="1"/>
  <c r="F26" i="1"/>
  <c r="L26" i="1" s="1"/>
  <c r="M12" i="4"/>
  <c r="B11" i="4"/>
  <c r="F9" i="4"/>
  <c r="L9" i="4" s="1"/>
  <c r="B11" i="3"/>
  <c r="F9" i="3"/>
  <c r="L9" i="3" s="1"/>
  <c r="I9" i="2"/>
  <c r="J9" i="2"/>
  <c r="M9" i="2" s="1"/>
  <c r="M11" i="2"/>
  <c r="M10" i="2"/>
  <c r="F9" i="2"/>
  <c r="L9" i="2" s="1"/>
  <c r="B11" i="2"/>
  <c r="I9" i="1"/>
  <c r="I10" i="1"/>
  <c r="I12" i="1"/>
  <c r="J12" i="1" s="1"/>
  <c r="I11" i="1"/>
  <c r="B10" i="1"/>
  <c r="J39" i="4" l="1"/>
  <c r="M39" i="4" s="1"/>
  <c r="J25" i="4"/>
  <c r="M25" i="4" s="1"/>
  <c r="J38" i="4"/>
  <c r="M38" i="4" s="1"/>
  <c r="J37" i="4"/>
  <c r="M37" i="4" s="1"/>
  <c r="J27" i="4"/>
  <c r="M27" i="4" s="1"/>
  <c r="J40" i="4"/>
  <c r="M40" i="4" s="1"/>
  <c r="J26" i="4"/>
  <c r="M26" i="4" s="1"/>
  <c r="B43" i="1"/>
  <c r="B44" i="1" s="1"/>
  <c r="F41" i="1"/>
  <c r="L41" i="1" s="1"/>
  <c r="B41" i="2"/>
  <c r="B42" i="2" s="1"/>
  <c r="F39" i="2"/>
  <c r="L39" i="2" s="1"/>
  <c r="B40" i="4"/>
  <c r="B41" i="4" s="1"/>
  <c r="F38" i="4"/>
  <c r="L38" i="4" s="1"/>
  <c r="B27" i="4"/>
  <c r="B28" i="4" s="1"/>
  <c r="F25" i="4"/>
  <c r="L25" i="4" s="1"/>
  <c r="F24" i="3"/>
  <c r="L24" i="3" s="1"/>
  <c r="B26" i="3"/>
  <c r="B27" i="3" s="1"/>
  <c r="B26" i="2"/>
  <c r="B27" i="2" s="1"/>
  <c r="F24" i="2"/>
  <c r="L24" i="2" s="1"/>
  <c r="J9" i="1"/>
  <c r="M9" i="1" s="1"/>
  <c r="F9" i="1"/>
  <c r="L9" i="1" s="1"/>
  <c r="B11" i="1"/>
  <c r="F10" i="1" s="1"/>
  <c r="L10" i="1" s="1"/>
  <c r="J10" i="1"/>
  <c r="M10" i="1" s="1"/>
  <c r="J11" i="1"/>
  <c r="M11" i="1" s="1"/>
  <c r="B29" i="1"/>
  <c r="B30" i="1" s="1"/>
  <c r="F27" i="1"/>
  <c r="L27" i="1" s="1"/>
  <c r="B12" i="4"/>
  <c r="B13" i="4" s="1"/>
  <c r="F10" i="4"/>
  <c r="L10" i="4" s="1"/>
  <c r="B12" i="3"/>
  <c r="B13" i="3" s="1"/>
  <c r="F10" i="3"/>
  <c r="L10" i="3" s="1"/>
  <c r="F10" i="2"/>
  <c r="L10" i="2" s="1"/>
  <c r="B12" i="2"/>
  <c r="B13" i="2" s="1"/>
  <c r="M12" i="1"/>
  <c r="B45" i="1" l="1"/>
  <c r="B46" i="1" s="1"/>
  <c r="F42" i="1"/>
  <c r="L42" i="1" s="1"/>
  <c r="B43" i="2"/>
  <c r="B44" i="2" s="1"/>
  <c r="F40" i="2"/>
  <c r="L40" i="2" s="1"/>
  <c r="B42" i="4"/>
  <c r="B43" i="4" s="1"/>
  <c r="F39" i="4"/>
  <c r="L39" i="4" s="1"/>
  <c r="B29" i="4"/>
  <c r="B30" i="4" s="1"/>
  <c r="F26" i="4"/>
  <c r="L26" i="4" s="1"/>
  <c r="F25" i="3"/>
  <c r="L25" i="3" s="1"/>
  <c r="B28" i="3"/>
  <c r="B29" i="3" s="1"/>
  <c r="B28" i="2"/>
  <c r="B29" i="2" s="1"/>
  <c r="F25" i="2"/>
  <c r="L25" i="2" s="1"/>
  <c r="B12" i="1"/>
  <c r="B31" i="1"/>
  <c r="B32" i="1" s="1"/>
  <c r="F28" i="1"/>
  <c r="L28" i="1" s="1"/>
  <c r="B14" i="4"/>
  <c r="B15" i="4" s="1"/>
  <c r="F11" i="4"/>
  <c r="L11" i="4" s="1"/>
  <c r="B14" i="3"/>
  <c r="B15" i="3" s="1"/>
  <c r="F11" i="3"/>
  <c r="L11" i="3" s="1"/>
  <c r="F11" i="2"/>
  <c r="L11" i="2" s="1"/>
  <c r="B14" i="2"/>
  <c r="B15" i="2" s="1"/>
  <c r="B47" i="1" l="1"/>
  <c r="F43" i="1"/>
  <c r="L43" i="1" s="1"/>
  <c r="B45" i="2"/>
  <c r="B46" i="2" s="1"/>
  <c r="F41" i="2"/>
  <c r="L41" i="2" s="1"/>
  <c r="B44" i="4"/>
  <c r="F40" i="4"/>
  <c r="L40" i="4" s="1"/>
  <c r="B31" i="4"/>
  <c r="F27" i="4"/>
  <c r="L27" i="4" s="1"/>
  <c r="B30" i="3"/>
  <c r="F26" i="3"/>
  <c r="L26" i="3" s="1"/>
  <c r="B30" i="2"/>
  <c r="B31" i="2" s="1"/>
  <c r="F26" i="2"/>
  <c r="L26" i="2" s="1"/>
  <c r="B13" i="1"/>
  <c r="B14" i="1" s="1"/>
  <c r="B15" i="1" s="1"/>
  <c r="B16" i="1" s="1"/>
  <c r="B33" i="1"/>
  <c r="F29" i="1"/>
  <c r="L29" i="1" s="1"/>
  <c r="B16" i="4"/>
  <c r="F12" i="4"/>
  <c r="L12" i="4" s="1"/>
  <c r="B16" i="3"/>
  <c r="F12" i="3"/>
  <c r="L12" i="3" s="1"/>
  <c r="F12" i="2"/>
  <c r="L12" i="2" s="1"/>
  <c r="B16" i="2"/>
  <c r="B17" i="2" s="1"/>
  <c r="F12" i="1"/>
  <c r="L12" i="1" s="1"/>
  <c r="F11" i="1" l="1"/>
  <c r="L11" i="1" s="1"/>
  <c r="B47" i="2"/>
  <c r="F42" i="2"/>
  <c r="L42" i="2" s="1"/>
  <c r="B32" i="2"/>
  <c r="F27" i="2"/>
  <c r="L27" i="2" s="1"/>
  <c r="B18" i="2"/>
  <c r="F13" i="2"/>
  <c r="L13" i="2" s="1"/>
</calcChain>
</file>

<file path=xl/sharedStrings.xml><?xml version="1.0" encoding="utf-8"?>
<sst xmlns="http://schemas.openxmlformats.org/spreadsheetml/2006/main" count="958" uniqueCount="164">
  <si>
    <t>Sample</t>
  </si>
  <si>
    <t xml:space="preserve">Target </t>
  </si>
  <si>
    <t>Dilution</t>
  </si>
  <si>
    <t>Cq</t>
  </si>
  <si>
    <t>Lc+Gv+Gl</t>
  </si>
  <si>
    <t>Ec</t>
  </si>
  <si>
    <t>1*</t>
  </si>
  <si>
    <t>* the sample was already diluted 1:40.</t>
  </si>
  <si>
    <t>Eficiency of the reaction.</t>
  </si>
  <si>
    <t>Gardnerella vaginalis UM121 calibration curve  Cycle threshold (Ct)</t>
  </si>
  <si>
    <t>qPCR primer efficiency @ 60ºC</t>
  </si>
  <si>
    <t>Gv</t>
  </si>
  <si>
    <t>Raw data</t>
  </si>
  <si>
    <t xml:space="preserve">qPCR efficiency curves - run 1 </t>
  </si>
  <si>
    <t>Curve 1</t>
  </si>
  <si>
    <t>Target (Gv)</t>
  </si>
  <si>
    <t>Average Ct - Gv</t>
  </si>
  <si>
    <t>Average Ct -Ec</t>
  </si>
  <si>
    <t>CtGv-CtEc</t>
  </si>
  <si>
    <r>
      <t>Δ</t>
    </r>
    <r>
      <rPr>
        <b/>
        <sz val="8.8000000000000007"/>
        <color rgb="FF000000"/>
        <rFont val="Calibri"/>
        <family val="2"/>
      </rPr>
      <t>Ct</t>
    </r>
  </si>
  <si>
    <t>Gv concentration</t>
  </si>
  <si>
    <t>ΔCt</t>
  </si>
  <si>
    <t>qPCR efficiency curves - run 2</t>
  </si>
  <si>
    <t>qPCR efficiency curves - run 3</t>
  </si>
  <si>
    <t>Gardnerella piotii Ugent 18.01 calibration curve  Cycle threshold (Ct)</t>
  </si>
  <si>
    <t>Gp</t>
  </si>
  <si>
    <t>NTC</t>
  </si>
  <si>
    <t>Average Ct - Gp</t>
  </si>
  <si>
    <t>CtGp-CtEc</t>
  </si>
  <si>
    <t>Gp concentration</t>
  </si>
  <si>
    <t>lj</t>
  </si>
  <si>
    <t>na</t>
  </si>
  <si>
    <t>Gardnerella leopoldii Ugent 09.48 calibration curve  Cycle threshold (Ct)</t>
  </si>
  <si>
    <t>Gl</t>
  </si>
  <si>
    <t>Target (Gl)</t>
  </si>
  <si>
    <t>Average Ct - Gl</t>
  </si>
  <si>
    <t>CtGl-CtEc</t>
  </si>
  <si>
    <t>Gl concentration</t>
  </si>
  <si>
    <t>Gardnerella swidsinskii CCUG 44005 calibration curve  Cycle threshold (Ct)</t>
  </si>
  <si>
    <t>Gs</t>
  </si>
  <si>
    <t>Target (Gs)</t>
  </si>
  <si>
    <t>Average Ct - Gs</t>
  </si>
  <si>
    <t>CtGs-CtEc</t>
  </si>
  <si>
    <t>Gs concentration</t>
  </si>
  <si>
    <t>qPCR efficiency curves - run 5</t>
  </si>
  <si>
    <t>16s</t>
  </si>
  <si>
    <t>Average Ct - Fv</t>
  </si>
  <si>
    <t>Lj concentration</t>
  </si>
  <si>
    <t>22,74*</t>
  </si>
  <si>
    <t>Lactobacillus crispatus CCUG 44128 calibration curve  Cycle threshold (Ct)</t>
  </si>
  <si>
    <t>Lc</t>
  </si>
  <si>
    <t>Target (Lc)</t>
  </si>
  <si>
    <t>Average Ct - Lc</t>
  </si>
  <si>
    <t>CtLc-CtEc</t>
  </si>
  <si>
    <t>Lc concentration</t>
  </si>
  <si>
    <t>21,72*</t>
  </si>
  <si>
    <t>20,9*</t>
  </si>
  <si>
    <t>* when a value of CT differs from the others from -1 to +1, we excluded that value.</t>
  </si>
  <si>
    <t>Target (fv)</t>
  </si>
  <si>
    <t>lc concentration</t>
  </si>
  <si>
    <t>Target (lc)</t>
  </si>
  <si>
    <t>Average Ct - fv</t>
  </si>
  <si>
    <t>Fv</t>
  </si>
  <si>
    <t>Assay 1</t>
  </si>
  <si>
    <t>Assay 2</t>
  </si>
  <si>
    <t>Assay 3</t>
  </si>
  <si>
    <t>Assay 4</t>
  </si>
  <si>
    <t>Assay 5</t>
  </si>
  <si>
    <t>Assay4</t>
  </si>
  <si>
    <t>Assay5</t>
  </si>
  <si>
    <t>Concentração</t>
  </si>
  <si>
    <t>Ct</t>
  </si>
  <si>
    <t>Média</t>
  </si>
  <si>
    <t>Desvio</t>
  </si>
  <si>
    <t>Cycle threshold of each assay - raw data</t>
  </si>
  <si>
    <t>Bacterial quantification</t>
  </si>
  <si>
    <t>qPCR - adhesion assay  1</t>
  </si>
  <si>
    <t>Average Ct X</t>
  </si>
  <si>
    <t>CtX-CtEc</t>
  </si>
  <si>
    <t>Calibration curves</t>
  </si>
  <si>
    <r>
      <rPr>
        <sz val="11"/>
        <color rgb="FF00B050"/>
        <rFont val="Aptos Narrow"/>
        <family val="2"/>
        <scheme val="minor"/>
      </rPr>
      <t>Lc</t>
    </r>
    <r>
      <rPr>
        <sz val="11"/>
        <color theme="1"/>
        <rFont val="Aptos Narrow"/>
        <family val="2"/>
        <scheme val="minor"/>
      </rPr>
      <t>+Gv</t>
    </r>
  </si>
  <si>
    <t>y=(1/53329660x)^(1/0.98)</t>
  </si>
  <si>
    <r>
      <t>Lc+</t>
    </r>
    <r>
      <rPr>
        <sz val="11"/>
        <color rgb="FF00B050"/>
        <rFont val="Aptos Narrow"/>
        <family val="2"/>
        <scheme val="minor"/>
      </rPr>
      <t>Gv</t>
    </r>
  </si>
  <si>
    <t>y=(1/57558537x)^(1/0.92)</t>
  </si>
  <si>
    <r>
      <rPr>
        <sz val="11"/>
        <color rgb="FF00B050"/>
        <rFont val="Aptos Narrow"/>
        <family val="2"/>
        <scheme val="minor"/>
      </rPr>
      <t>Lc</t>
    </r>
    <r>
      <rPr>
        <sz val="11"/>
        <color rgb="FF000000"/>
        <rFont val="Aptos Narrow"/>
        <family val="2"/>
        <scheme val="minor"/>
      </rPr>
      <t>+Gv</t>
    </r>
  </si>
  <si>
    <t>y=(1/10238613x)^(1/0.82)</t>
  </si>
  <si>
    <r>
      <rPr>
        <sz val="11"/>
        <color rgb="FF00B050"/>
        <rFont val="Aptos Narrow"/>
        <family val="2"/>
        <scheme val="minor"/>
      </rPr>
      <t>Lc</t>
    </r>
    <r>
      <rPr>
        <sz val="11"/>
        <rFont val="Aptos Narrow"/>
        <family val="2"/>
        <scheme val="minor"/>
      </rPr>
      <t>+Gl</t>
    </r>
  </si>
  <si>
    <t>y=(1/2442751,06x)^(1/0.78)</t>
  </si>
  <si>
    <t>y=(1/1270800752x)^(1/1.03)</t>
  </si>
  <si>
    <r>
      <t>Lc+</t>
    </r>
    <r>
      <rPr>
        <sz val="11"/>
        <color rgb="FF00B050"/>
        <rFont val="Aptos Narrow"/>
        <family val="2"/>
        <scheme val="minor"/>
      </rPr>
      <t>Gl</t>
    </r>
  </si>
  <si>
    <r>
      <rPr>
        <sz val="11"/>
        <color rgb="FF00B050"/>
        <rFont val="Aptos Narrow"/>
        <family val="2"/>
        <scheme val="minor"/>
      </rPr>
      <t>Lc</t>
    </r>
    <r>
      <rPr>
        <sz val="11"/>
        <color theme="1"/>
        <rFont val="Aptos Narrow"/>
        <family val="2"/>
        <scheme val="minor"/>
      </rPr>
      <t>+Gs</t>
    </r>
  </si>
  <si>
    <r>
      <t>Lc+</t>
    </r>
    <r>
      <rPr>
        <sz val="11"/>
        <color rgb="FF00B050"/>
        <rFont val="Aptos Narrow"/>
        <family val="2"/>
        <scheme val="minor"/>
      </rPr>
      <t>Gs</t>
    </r>
  </si>
  <si>
    <r>
      <rPr>
        <sz val="11"/>
        <color rgb="FF00B050"/>
        <rFont val="Aptos Narrow"/>
        <family val="2"/>
        <scheme val="minor"/>
      </rPr>
      <t>Lc</t>
    </r>
    <r>
      <rPr>
        <sz val="11"/>
        <color theme="1"/>
        <rFont val="Aptos Narrow"/>
        <family val="2"/>
        <scheme val="minor"/>
      </rPr>
      <t>+Gp</t>
    </r>
  </si>
  <si>
    <r>
      <t>Lc+</t>
    </r>
    <r>
      <rPr>
        <sz val="11"/>
        <color rgb="FF00B050"/>
        <rFont val="Aptos Narrow"/>
        <family val="2"/>
        <scheme val="minor"/>
      </rPr>
      <t>Gp</t>
    </r>
  </si>
  <si>
    <r>
      <rPr>
        <sz val="11"/>
        <color rgb="FF00B050"/>
        <rFont val="Aptos Narrow"/>
        <family val="2"/>
        <scheme val="minor"/>
      </rPr>
      <t>Lc</t>
    </r>
    <r>
      <rPr>
        <sz val="11"/>
        <color theme="1"/>
        <rFont val="Aptos Narrow"/>
        <family val="2"/>
        <scheme val="minor"/>
      </rPr>
      <t>+</t>
    </r>
    <r>
      <rPr>
        <sz val="11"/>
        <rFont val="Aptos Narrow"/>
        <family val="2"/>
        <scheme val="minor"/>
      </rPr>
      <t>Gl</t>
    </r>
  </si>
  <si>
    <r>
      <rPr>
        <sz val="11"/>
        <color rgb="FF00B050"/>
        <rFont val="Aptos Narrow"/>
        <family val="2"/>
        <scheme val="minor"/>
      </rPr>
      <t>Lc</t>
    </r>
    <r>
      <rPr>
        <sz val="11"/>
        <color theme="1"/>
        <rFont val="Aptos Narrow"/>
        <family val="2"/>
        <scheme val="minor"/>
      </rPr>
      <t>+Gv+Gp</t>
    </r>
  </si>
  <si>
    <r>
      <t>Lc+</t>
    </r>
    <r>
      <rPr>
        <sz val="11"/>
        <color rgb="FF00B050"/>
        <rFont val="Aptos Narrow"/>
        <family val="2"/>
        <scheme val="minor"/>
      </rPr>
      <t>Gv</t>
    </r>
    <r>
      <rPr>
        <sz val="11"/>
        <color theme="1"/>
        <rFont val="Aptos Narrow"/>
        <family val="2"/>
        <scheme val="minor"/>
      </rPr>
      <t>+Gp</t>
    </r>
  </si>
  <si>
    <r>
      <t>Lc+Gv+</t>
    </r>
    <r>
      <rPr>
        <sz val="11"/>
        <color rgb="FF00B050"/>
        <rFont val="Aptos Narrow"/>
        <family val="2"/>
        <scheme val="minor"/>
      </rPr>
      <t>Gp</t>
    </r>
  </si>
  <si>
    <r>
      <rPr>
        <sz val="11"/>
        <color rgb="FF00B050"/>
        <rFont val="Aptos Narrow"/>
        <family val="2"/>
        <scheme val="minor"/>
      </rPr>
      <t>Gv</t>
    </r>
    <r>
      <rPr>
        <sz val="11"/>
        <color theme="1"/>
        <rFont val="Aptos Narrow"/>
        <family val="2"/>
        <scheme val="minor"/>
      </rPr>
      <t>+Gp</t>
    </r>
  </si>
  <si>
    <r>
      <t>Gv+</t>
    </r>
    <r>
      <rPr>
        <sz val="11"/>
        <color rgb="FF00B050"/>
        <rFont val="Aptos Narrow"/>
        <family val="2"/>
        <scheme val="minor"/>
      </rPr>
      <t>Gp</t>
    </r>
  </si>
  <si>
    <t>Single species assays - concentration of each bacteria calculated</t>
  </si>
  <si>
    <r>
      <rPr>
        <sz val="11"/>
        <color rgb="FF00B050"/>
        <rFont val="Aptos Narrow"/>
        <family val="2"/>
        <scheme val="minor"/>
      </rPr>
      <t>Lc</t>
    </r>
    <r>
      <rPr>
        <sz val="11"/>
        <color theme="1"/>
        <rFont val="Aptos Narrow"/>
        <family val="2"/>
        <scheme val="minor"/>
      </rPr>
      <t>+Gv+Gl</t>
    </r>
  </si>
  <si>
    <r>
      <t>Lc+</t>
    </r>
    <r>
      <rPr>
        <sz val="11"/>
        <color rgb="FF00B050"/>
        <rFont val="Aptos Narrow"/>
        <family val="2"/>
        <scheme val="minor"/>
      </rPr>
      <t>Gv</t>
    </r>
    <r>
      <rPr>
        <sz val="11"/>
        <color theme="1"/>
        <rFont val="Aptos Narrow"/>
        <family val="2"/>
        <scheme val="minor"/>
      </rPr>
      <t>+Gl</t>
    </r>
  </si>
  <si>
    <t>Concentration Lc</t>
  </si>
  <si>
    <t>Concentration Gv</t>
  </si>
  <si>
    <t>Concentration de Lc</t>
  </si>
  <si>
    <t>Concentration Gp</t>
  </si>
  <si>
    <t>Concentration Gl</t>
  </si>
  <si>
    <r>
      <t>Lc+Gv+</t>
    </r>
    <r>
      <rPr>
        <sz val="11"/>
        <color rgb="FF00B050"/>
        <rFont val="Aptos Narrow"/>
        <family val="2"/>
        <scheme val="minor"/>
      </rPr>
      <t>Gl</t>
    </r>
  </si>
  <si>
    <t>y= A.x^-B</t>
  </si>
  <si>
    <t>Control -assay 1</t>
  </si>
  <si>
    <r>
      <rPr>
        <sz val="11"/>
        <color rgb="FF00B050"/>
        <rFont val="Aptos Narrow"/>
        <family val="2"/>
        <scheme val="minor"/>
      </rPr>
      <t>Gv</t>
    </r>
    <r>
      <rPr>
        <sz val="11"/>
        <color theme="1"/>
        <rFont val="Aptos Narrow"/>
        <family val="2"/>
        <scheme val="minor"/>
      </rPr>
      <t>+Gl</t>
    </r>
  </si>
  <si>
    <t>A=</t>
  </si>
  <si>
    <t>Control -assay 2</t>
  </si>
  <si>
    <r>
      <t>Gv+</t>
    </r>
    <r>
      <rPr>
        <sz val="11"/>
        <color rgb="FF00B050"/>
        <rFont val="Aptos Narrow"/>
        <family val="2"/>
        <scheme val="minor"/>
      </rPr>
      <t>Gl</t>
    </r>
  </si>
  <si>
    <t>B=</t>
  </si>
  <si>
    <t xml:space="preserve">Control - assay 3 </t>
  </si>
  <si>
    <r>
      <rPr>
        <sz val="11"/>
        <color rgb="FF00B050"/>
        <rFont val="Aptos Narrow"/>
        <family val="2"/>
        <scheme val="minor"/>
      </rPr>
      <t>Lc</t>
    </r>
    <r>
      <rPr>
        <sz val="11"/>
        <color theme="1"/>
        <rFont val="Aptos Narrow"/>
        <family val="2"/>
        <scheme val="minor"/>
      </rPr>
      <t>+Gv+Gs</t>
    </r>
  </si>
  <si>
    <t>Competition 1</t>
  </si>
  <si>
    <r>
      <t>Lc+</t>
    </r>
    <r>
      <rPr>
        <sz val="11"/>
        <color rgb="FF00B050"/>
        <rFont val="Aptos Narrow"/>
        <family val="2"/>
        <scheme val="minor"/>
      </rPr>
      <t>Gv</t>
    </r>
    <r>
      <rPr>
        <sz val="11"/>
        <color theme="1"/>
        <rFont val="Aptos Narrow"/>
        <family val="2"/>
        <scheme val="minor"/>
      </rPr>
      <t>+Gs</t>
    </r>
  </si>
  <si>
    <t>Competition 2</t>
  </si>
  <si>
    <r>
      <t>Lc+Gv+</t>
    </r>
    <r>
      <rPr>
        <sz val="11"/>
        <color rgb="FF00B050"/>
        <rFont val="Aptos Narrow"/>
        <family val="2"/>
        <scheme val="minor"/>
      </rPr>
      <t>Gs</t>
    </r>
  </si>
  <si>
    <t xml:space="preserve">Competition 3 </t>
  </si>
  <si>
    <t>Competition 3</t>
  </si>
  <si>
    <r>
      <rPr>
        <sz val="11"/>
        <color rgb="FF00B050"/>
        <rFont val="Aptos Narrow"/>
        <family val="2"/>
        <scheme val="minor"/>
      </rPr>
      <t>Gv</t>
    </r>
    <r>
      <rPr>
        <sz val="11"/>
        <color theme="1"/>
        <rFont val="Aptos Narrow"/>
        <family val="2"/>
        <scheme val="minor"/>
      </rPr>
      <t>+Gs</t>
    </r>
  </si>
  <si>
    <r>
      <t>Gv+</t>
    </r>
    <r>
      <rPr>
        <sz val="11"/>
        <color rgb="FF00B050"/>
        <rFont val="Aptos Narrow"/>
        <family val="2"/>
        <scheme val="minor"/>
      </rPr>
      <t>Gs</t>
    </r>
  </si>
  <si>
    <r>
      <rPr>
        <sz val="11"/>
        <color rgb="FF00B050"/>
        <rFont val="Aptos Narrow"/>
        <family val="2"/>
        <scheme val="minor"/>
      </rPr>
      <t>Lc</t>
    </r>
    <r>
      <rPr>
        <sz val="11"/>
        <rFont val="Aptos Narrow"/>
        <family val="2"/>
        <scheme val="minor"/>
      </rPr>
      <t>+Gp+Gl</t>
    </r>
  </si>
  <si>
    <r>
      <t>Lc+</t>
    </r>
    <r>
      <rPr>
        <sz val="11"/>
        <color rgb="FF00B050"/>
        <rFont val="Aptos Narrow"/>
        <family val="2"/>
        <scheme val="minor"/>
      </rPr>
      <t>Gp</t>
    </r>
    <r>
      <rPr>
        <sz val="11"/>
        <color theme="1"/>
        <rFont val="Aptos Narrow"/>
        <family val="2"/>
        <scheme val="minor"/>
      </rPr>
      <t>+Gl</t>
    </r>
  </si>
  <si>
    <t>Concentration Gs</t>
  </si>
  <si>
    <r>
      <t>Lc+Gp+</t>
    </r>
    <r>
      <rPr>
        <sz val="11"/>
        <color rgb="FF00B050"/>
        <rFont val="Aptos Narrow"/>
        <family val="2"/>
        <scheme val="minor"/>
      </rPr>
      <t>Gl</t>
    </r>
  </si>
  <si>
    <r>
      <rPr>
        <sz val="11"/>
        <color rgb="FF00B050"/>
        <rFont val="Aptos Narrow"/>
        <family val="2"/>
        <scheme val="minor"/>
      </rPr>
      <t>Gp</t>
    </r>
    <r>
      <rPr>
        <sz val="11"/>
        <color theme="1"/>
        <rFont val="Aptos Narrow"/>
        <family val="2"/>
        <scheme val="minor"/>
      </rPr>
      <t>+Gl</t>
    </r>
  </si>
  <si>
    <r>
      <t>Gp+</t>
    </r>
    <r>
      <rPr>
        <sz val="11"/>
        <color rgb="FF00B050"/>
        <rFont val="Aptos Narrow"/>
        <family val="2"/>
        <scheme val="minor"/>
      </rPr>
      <t>Gl</t>
    </r>
  </si>
  <si>
    <r>
      <rPr>
        <sz val="11"/>
        <color rgb="FF00B050"/>
        <rFont val="Aptos Narrow"/>
        <family val="2"/>
        <scheme val="minor"/>
      </rPr>
      <t>Lc</t>
    </r>
    <r>
      <rPr>
        <sz val="11"/>
        <color theme="1"/>
        <rFont val="Aptos Narrow"/>
        <family val="2"/>
        <scheme val="minor"/>
      </rPr>
      <t>+Gp+Gs</t>
    </r>
  </si>
  <si>
    <r>
      <t>Lc</t>
    </r>
    <r>
      <rPr>
        <sz val="11"/>
        <color rgb="FF00B050"/>
        <rFont val="Aptos Narrow"/>
        <family val="2"/>
        <scheme val="minor"/>
      </rPr>
      <t>+Gp</t>
    </r>
    <r>
      <rPr>
        <sz val="11"/>
        <rFont val="Aptos Narrow"/>
        <family val="2"/>
        <scheme val="minor"/>
      </rPr>
      <t>+Gs</t>
    </r>
  </si>
  <si>
    <r>
      <t>Lc+Gp+</t>
    </r>
    <r>
      <rPr>
        <sz val="11"/>
        <color rgb="FF00B050"/>
        <rFont val="Aptos Narrow"/>
        <family val="2"/>
        <scheme val="minor"/>
      </rPr>
      <t>Gs</t>
    </r>
  </si>
  <si>
    <r>
      <rPr>
        <sz val="11"/>
        <color rgb="FF00B050"/>
        <rFont val="Aptos Narrow"/>
        <family val="2"/>
        <scheme val="minor"/>
      </rPr>
      <t>Gp</t>
    </r>
    <r>
      <rPr>
        <sz val="11"/>
        <color theme="1"/>
        <rFont val="Aptos Narrow"/>
        <family val="2"/>
        <scheme val="minor"/>
      </rPr>
      <t>+Gs</t>
    </r>
  </si>
  <si>
    <r>
      <t>Gp+</t>
    </r>
    <r>
      <rPr>
        <sz val="11"/>
        <color rgb="FF00B050"/>
        <rFont val="Aptos Narrow"/>
        <family val="2"/>
        <scheme val="minor"/>
      </rPr>
      <t>Gs</t>
    </r>
  </si>
  <si>
    <r>
      <rPr>
        <sz val="11"/>
        <color rgb="FF00B050"/>
        <rFont val="Aptos Narrow"/>
        <family val="2"/>
        <scheme val="minor"/>
      </rPr>
      <t>Lc</t>
    </r>
    <r>
      <rPr>
        <sz val="11"/>
        <rFont val="Aptos Narrow"/>
        <family val="2"/>
        <scheme val="minor"/>
      </rPr>
      <t>+Gl+Gs</t>
    </r>
  </si>
  <si>
    <r>
      <t>Lc+</t>
    </r>
    <r>
      <rPr>
        <sz val="11"/>
        <color rgb="FF00B050"/>
        <rFont val="Aptos Narrow"/>
        <family val="2"/>
        <scheme val="minor"/>
      </rPr>
      <t>Gl</t>
    </r>
    <r>
      <rPr>
        <sz val="11"/>
        <color theme="1"/>
        <rFont val="Aptos Narrow"/>
        <family val="2"/>
        <scheme val="minor"/>
      </rPr>
      <t>+Gs</t>
    </r>
  </si>
  <si>
    <r>
      <t>Lc+Gl+</t>
    </r>
    <r>
      <rPr>
        <sz val="11"/>
        <color rgb="FF00B050"/>
        <rFont val="Aptos Narrow"/>
        <family val="2"/>
        <scheme val="minor"/>
      </rPr>
      <t>Gs</t>
    </r>
  </si>
  <si>
    <r>
      <rPr>
        <sz val="11"/>
        <color rgb="FF00B050"/>
        <rFont val="Aptos Narrow"/>
        <family val="2"/>
        <scheme val="minor"/>
      </rPr>
      <t>Gl</t>
    </r>
    <r>
      <rPr>
        <sz val="11"/>
        <color theme="1"/>
        <rFont val="Aptos Narrow"/>
        <family val="2"/>
        <scheme val="minor"/>
      </rPr>
      <t>+Gs</t>
    </r>
  </si>
  <si>
    <t>Dual species combinations assays - concentration of each bacteria calculated</t>
  </si>
  <si>
    <r>
      <t>Gl+</t>
    </r>
    <r>
      <rPr>
        <sz val="11"/>
        <color rgb="FF00B050"/>
        <rFont val="Aptos Narrow"/>
        <family val="2"/>
        <scheme val="minor"/>
      </rPr>
      <t>Gs</t>
    </r>
  </si>
  <si>
    <t>29.37*</t>
  </si>
  <si>
    <t>17,83*</t>
  </si>
  <si>
    <t>31.18*</t>
  </si>
  <si>
    <t>32.19*</t>
  </si>
  <si>
    <t>30,97*</t>
  </si>
  <si>
    <r>
      <t>Lc+</t>
    </r>
    <r>
      <rPr>
        <sz val="11"/>
        <color rgb="FF00B050"/>
        <rFont val="Aptos Narrow"/>
        <family val="2"/>
        <scheme val="minor"/>
      </rPr>
      <t>Gp</t>
    </r>
    <r>
      <rPr>
        <sz val="11"/>
        <color theme="1"/>
        <rFont val="Aptos Narrow"/>
        <family val="2"/>
        <scheme val="minor"/>
      </rPr>
      <t>+Gs</t>
    </r>
  </si>
  <si>
    <t>23,93*</t>
  </si>
  <si>
    <t>N/A</t>
  </si>
  <si>
    <r>
      <rPr>
        <sz val="11"/>
        <color rgb="FF00B050"/>
        <rFont val="Aptos Narrow"/>
        <family val="2"/>
        <scheme val="minor"/>
      </rPr>
      <t>Lc</t>
    </r>
    <r>
      <rPr>
        <sz val="11"/>
        <color theme="1"/>
        <rFont val="Aptos Narrow"/>
        <family val="2"/>
        <scheme val="minor"/>
      </rPr>
      <t>+Gl+</t>
    </r>
    <r>
      <rPr>
        <sz val="11"/>
        <rFont val="Aptos Narrow"/>
        <family val="2"/>
        <scheme val="minor"/>
      </rPr>
      <t>Gs</t>
    </r>
  </si>
  <si>
    <t>NA: non amplified</t>
  </si>
  <si>
    <t>qPCR - adhesion assay  2</t>
  </si>
  <si>
    <t>31,98*</t>
  </si>
  <si>
    <t>22.05*</t>
  </si>
  <si>
    <t>17.97*</t>
  </si>
  <si>
    <t>35.63*</t>
  </si>
  <si>
    <t>36.33*</t>
  </si>
  <si>
    <t>qPCR - adhesion assay  3</t>
  </si>
  <si>
    <t>Average Ct - X</t>
  </si>
  <si>
    <t>14.54*</t>
  </si>
  <si>
    <t>14,63*</t>
  </si>
  <si>
    <t>26.65*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</si>
</sst>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6" formatCode="0.000"/>
  </numFmts>
  <fonts count="15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b/>
      <sz val="8.8000000000000007"/>
      <color rgb="FF000000"/>
      <name val="Calibri"/>
      <family val="2"/>
    </font>
    <font>
      <sz val="11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rial"/>
      <family val="2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rial"/>
      <charset val="1"/>
    </font>
  </fonts>
  <fills count="17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  <fill>
      <patternFill patternType="solid">
        <fgColor rgb="FF333F4F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6C38F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/>
      <right style="thin">
        <color rgb="FFCCCCCC"/>
      </right>
      <top style="thin">
        <color rgb="FF000000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CCCCCC"/>
      </bottom>
      <diagonal/>
    </border>
    <border>
      <left style="thin">
        <color rgb="FF000000"/>
      </left>
      <right/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2" borderId="0" xfId="0" applyFont="1" applyFill="1"/>
    <xf numFmtId="0" fontId="3" fillId="0" borderId="0" xfId="0" applyFont="1"/>
    <xf numFmtId="9" fontId="3" fillId="0" borderId="0" xfId="0" applyNumberFormat="1" applyFont="1"/>
    <xf numFmtId="0" fontId="4" fillId="3" borderId="0" xfId="0" applyFont="1" applyFill="1"/>
    <xf numFmtId="0" fontId="3" fillId="3" borderId="0" xfId="0" applyFont="1" applyFill="1"/>
    <xf numFmtId="0" fontId="5" fillId="4" borderId="0" xfId="0" applyFont="1" applyFill="1"/>
    <xf numFmtId="0" fontId="2" fillId="5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0" fillId="0" borderId="0" xfId="0" applyAlignment="1">
      <alignment wrapText="1"/>
    </xf>
    <xf numFmtId="0" fontId="8" fillId="4" borderId="0" xfId="0" applyFont="1" applyFill="1" applyAlignment="1">
      <alignment horizontal="left"/>
    </xf>
    <xf numFmtId="11" fontId="3" fillId="7" borderId="0" xfId="0" applyNumberFormat="1" applyFont="1" applyFill="1" applyAlignment="1">
      <alignment horizontal="right"/>
    </xf>
    <xf numFmtId="11" fontId="0" fillId="0" borderId="0" xfId="0" applyNumberFormat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1" fontId="3" fillId="0" borderId="0" xfId="0" applyNumberFormat="1" applyFont="1" applyAlignment="1">
      <alignment horizontal="right"/>
    </xf>
    <xf numFmtId="2" fontId="0" fillId="0" borderId="0" xfId="0" applyNumberForma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/>
    <xf numFmtId="0" fontId="8" fillId="0" borderId="0" xfId="0" applyFont="1"/>
    <xf numFmtId="11" fontId="3" fillId="0" borderId="0" xfId="0" applyNumberFormat="1" applyFont="1"/>
    <xf numFmtId="11" fontId="2" fillId="0" borderId="0" xfId="0" applyNumberFormat="1" applyFont="1"/>
    <xf numFmtId="2" fontId="1" fillId="0" borderId="0" xfId="0" applyNumberFormat="1" applyFont="1"/>
    <xf numFmtId="0" fontId="0" fillId="0" borderId="1" xfId="0" applyBorder="1"/>
    <xf numFmtId="11" fontId="0" fillId="0" borderId="1" xfId="0" applyNumberFormat="1" applyBorder="1"/>
    <xf numFmtId="2" fontId="8" fillId="0" borderId="0" xfId="0" applyNumberFormat="1" applyFont="1"/>
    <xf numFmtId="0" fontId="2" fillId="0" borderId="0" xfId="0" applyFont="1"/>
    <xf numFmtId="0" fontId="0" fillId="0" borderId="0" xfId="0" applyAlignment="1">
      <alignment horizontal="right"/>
    </xf>
    <xf numFmtId="11" fontId="0" fillId="0" borderId="0" xfId="0" applyNumberFormat="1" applyAlignment="1">
      <alignment horizontal="right"/>
    </xf>
    <xf numFmtId="0" fontId="8" fillId="0" borderId="0" xfId="0" applyFont="1" applyAlignment="1">
      <alignment horizontal="right"/>
    </xf>
    <xf numFmtId="2" fontId="5" fillId="0" borderId="0" xfId="0" applyNumberFormat="1" applyFont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11" fontId="1" fillId="0" borderId="0" xfId="0" applyNumberFormat="1" applyFont="1"/>
    <xf numFmtId="0" fontId="11" fillId="0" borderId="2" xfId="0" applyFont="1" applyBorder="1" applyAlignment="1">
      <alignment horizontal="right" wrapText="1"/>
    </xf>
    <xf numFmtId="0" fontId="0" fillId="10" borderId="0" xfId="0" applyFill="1"/>
    <xf numFmtId="0" fontId="0" fillId="5" borderId="0" xfId="0" applyFill="1"/>
    <xf numFmtId="0" fontId="0" fillId="11" borderId="0" xfId="0" applyFill="1"/>
    <xf numFmtId="11" fontId="0" fillId="11" borderId="0" xfId="0" applyNumberFormat="1" applyFill="1"/>
    <xf numFmtId="0" fontId="0" fillId="12" borderId="3" xfId="0" applyFill="1" applyBorder="1"/>
    <xf numFmtId="0" fontId="0" fillId="12" borderId="0" xfId="0" applyFill="1"/>
    <xf numFmtId="0" fontId="0" fillId="0" borderId="3" xfId="0" applyBorder="1"/>
    <xf numFmtId="11" fontId="0" fillId="0" borderId="3" xfId="0" applyNumberFormat="1" applyBorder="1"/>
    <xf numFmtId="2" fontId="0" fillId="0" borderId="3" xfId="0" applyNumberFormat="1" applyBorder="1"/>
    <xf numFmtId="0" fontId="2" fillId="13" borderId="0" xfId="0" applyFont="1" applyFill="1"/>
    <xf numFmtId="0" fontId="0" fillId="8" borderId="0" xfId="0" applyFill="1"/>
    <xf numFmtId="0" fontId="13" fillId="8" borderId="0" xfId="0" applyFont="1" applyFill="1"/>
    <xf numFmtId="2" fontId="3" fillId="9" borderId="0" xfId="0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12" fillId="0" borderId="0" xfId="0" applyFont="1" applyAlignment="1">
      <alignment wrapText="1"/>
    </xf>
    <xf numFmtId="11" fontId="0" fillId="0" borderId="4" xfId="0" applyNumberFormat="1" applyBorder="1"/>
    <xf numFmtId="11" fontId="8" fillId="0" borderId="1" xfId="0" applyNumberFormat="1" applyFont="1" applyBorder="1"/>
    <xf numFmtId="11" fontId="8" fillId="0" borderId="4" xfId="0" applyNumberFormat="1" applyFont="1" applyBorder="1"/>
    <xf numFmtId="11" fontId="3" fillId="14" borderId="0" xfId="0" applyNumberFormat="1" applyFont="1" applyFill="1" applyAlignment="1">
      <alignment horizontal="right"/>
    </xf>
    <xf numFmtId="2" fontId="3" fillId="15" borderId="0" xfId="0" applyNumberFormat="1" applyFont="1" applyFill="1" applyAlignment="1">
      <alignment horizontal="center"/>
    </xf>
    <xf numFmtId="11" fontId="0" fillId="15" borderId="4" xfId="0" applyNumberFormat="1" applyFill="1" applyBorder="1"/>
    <xf numFmtId="0" fontId="2" fillId="15" borderId="0" xfId="0" applyFont="1" applyFill="1"/>
    <xf numFmtId="0" fontId="0" fillId="15" borderId="0" xfId="0" applyFill="1"/>
    <xf numFmtId="0" fontId="13" fillId="8" borderId="0" xfId="0" applyFont="1" applyFill="1" applyAlignment="1">
      <alignment wrapText="1"/>
    </xf>
    <xf numFmtId="0" fontId="0" fillId="16" borderId="0" xfId="0" applyFill="1"/>
    <xf numFmtId="0" fontId="14" fillId="0" borderId="5" xfId="0" applyFont="1" applyBorder="1" applyAlignment="1">
      <alignment readingOrder="1"/>
    </xf>
    <xf numFmtId="0" fontId="14" fillId="0" borderId="6" xfId="0" applyFont="1" applyBorder="1" applyAlignment="1">
      <alignment readingOrder="1"/>
    </xf>
    <xf numFmtId="0" fontId="14" fillId="0" borderId="7" xfId="0" applyFont="1" applyBorder="1" applyAlignment="1">
      <alignment readingOrder="1"/>
    </xf>
    <xf numFmtId="11" fontId="14" fillId="0" borderId="0" xfId="0" applyNumberFormat="1" applyFont="1" applyBorder="1" applyAlignment="1">
      <alignment readingOrder="1"/>
    </xf>
    <xf numFmtId="0" fontId="0" fillId="0" borderId="0" xfId="0" applyBorder="1"/>
    <xf numFmtId="0" fontId="14" fillId="0" borderId="8" xfId="0" applyFont="1" applyBorder="1" applyAlignment="1">
      <alignment readingOrder="1"/>
    </xf>
    <xf numFmtId="0" fontId="14" fillId="0" borderId="9" xfId="0" applyFont="1" applyBorder="1" applyAlignment="1">
      <alignment readingOrder="1"/>
    </xf>
    <xf numFmtId="0" fontId="14" fillId="0" borderId="10" xfId="0" applyFont="1" applyBorder="1" applyAlignment="1">
      <alignment readingOrder="1"/>
    </xf>
    <xf numFmtId="0" fontId="0" fillId="0" borderId="11" xfId="0" applyBorder="1" applyAlignment="1">
      <alignment horizontal="right"/>
    </xf>
    <xf numFmtId="2" fontId="0" fillId="0" borderId="11" xfId="0" applyNumberFormat="1" applyBorder="1"/>
    <xf numFmtId="166" fontId="0" fillId="0" borderId="11" xfId="0" applyNumberFormat="1" applyBorder="1"/>
    <xf numFmtId="0" fontId="14" fillId="0" borderId="12" xfId="0" applyFont="1" applyBorder="1" applyAlignment="1">
      <alignment readingOrder="1"/>
    </xf>
    <xf numFmtId="0" fontId="14" fillId="0" borderId="13" xfId="0" applyFont="1" applyBorder="1" applyAlignment="1">
      <alignment readingOrder="1"/>
    </xf>
    <xf numFmtId="0" fontId="14" fillId="0" borderId="14" xfId="0" applyFont="1" applyBorder="1" applyAlignment="1">
      <alignment readingOrder="1"/>
    </xf>
    <xf numFmtId="0" fontId="0" fillId="0" borderId="15" xfId="0" applyBorder="1" applyAlignment="1">
      <alignment horizontal="right"/>
    </xf>
    <xf numFmtId="166" fontId="0" fillId="0" borderId="16" xfId="0" applyNumberForma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304800</xdr:colOff>
      <xdr:row>16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5A2D7DC-D655-8B7C-D781-274B6FDC9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9625" y="190500"/>
          <a:ext cx="4572000" cy="2876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FD48-8A37-4325-A797-B5DCFBD80187}">
  <dimension ref="A1:H18"/>
  <sheetViews>
    <sheetView workbookViewId="0">
      <selection activeCell="E17" sqref="E17"/>
    </sheetView>
  </sheetViews>
  <sheetFormatPr defaultRowHeight="15"/>
  <cols>
    <col min="1" max="1" width="14.28515625" customWidth="1"/>
    <col min="3" max="3" width="9.28515625" bestFit="1" customWidth="1"/>
  </cols>
  <sheetData>
    <row r="1" spans="1:6">
      <c r="A1" s="29" t="s">
        <v>0</v>
      </c>
      <c r="B1" s="29" t="s">
        <v>1</v>
      </c>
      <c r="C1" s="29" t="s">
        <v>2</v>
      </c>
      <c r="D1" s="29" t="s">
        <v>3</v>
      </c>
    </row>
    <row r="2" spans="1:6">
      <c r="A2" s="64" t="s">
        <v>4</v>
      </c>
      <c r="B2" s="75" t="s">
        <v>5</v>
      </c>
      <c r="C2" s="78" t="s">
        <v>6</v>
      </c>
      <c r="D2" s="69">
        <v>19.21</v>
      </c>
      <c r="F2" s="67"/>
    </row>
    <row r="3" spans="1:6">
      <c r="A3" s="65" t="s">
        <v>4</v>
      </c>
      <c r="B3" s="76" t="s">
        <v>5</v>
      </c>
      <c r="C3" s="72" t="s">
        <v>6</v>
      </c>
      <c r="D3" s="70">
        <v>19.329999999999998</v>
      </c>
      <c r="F3" s="67"/>
    </row>
    <row r="4" spans="1:6">
      <c r="A4" s="65" t="s">
        <v>4</v>
      </c>
      <c r="B4" s="76" t="s">
        <v>5</v>
      </c>
      <c r="C4" s="72" t="s">
        <v>6</v>
      </c>
      <c r="D4" s="70">
        <v>19.45</v>
      </c>
      <c r="F4" s="67"/>
    </row>
    <row r="5" spans="1:6">
      <c r="A5" s="65" t="s">
        <v>4</v>
      </c>
      <c r="B5" s="76" t="s">
        <v>5</v>
      </c>
      <c r="C5" s="73">
        <v>0.1</v>
      </c>
      <c r="D5" s="70">
        <v>22.83</v>
      </c>
      <c r="F5" s="67"/>
    </row>
    <row r="6" spans="1:6">
      <c r="A6" s="65" t="s">
        <v>4</v>
      </c>
      <c r="B6" s="76" t="s">
        <v>5</v>
      </c>
      <c r="C6" s="73">
        <v>0.1</v>
      </c>
      <c r="D6" s="70">
        <v>22.91</v>
      </c>
      <c r="F6" s="67"/>
    </row>
    <row r="7" spans="1:6">
      <c r="A7" s="65" t="s">
        <v>4</v>
      </c>
      <c r="B7" s="76" t="s">
        <v>5</v>
      </c>
      <c r="C7" s="73">
        <v>0.1</v>
      </c>
      <c r="D7" s="70">
        <v>22.72</v>
      </c>
      <c r="F7" s="67"/>
    </row>
    <row r="8" spans="1:6">
      <c r="A8" s="65" t="s">
        <v>4</v>
      </c>
      <c r="B8" s="76" t="s">
        <v>5</v>
      </c>
      <c r="C8" s="73">
        <v>0.01</v>
      </c>
      <c r="D8" s="70">
        <v>26.11</v>
      </c>
      <c r="F8" s="67"/>
    </row>
    <row r="9" spans="1:6">
      <c r="A9" s="65" t="s">
        <v>4</v>
      </c>
      <c r="B9" s="76" t="s">
        <v>5</v>
      </c>
      <c r="C9" s="73">
        <v>0.01</v>
      </c>
      <c r="D9" s="70">
        <v>26.4</v>
      </c>
      <c r="F9" s="67"/>
    </row>
    <row r="10" spans="1:6">
      <c r="A10" s="65" t="s">
        <v>4</v>
      </c>
      <c r="B10" s="76" t="s">
        <v>5</v>
      </c>
      <c r="C10" s="73">
        <v>0.01</v>
      </c>
      <c r="D10" s="70">
        <v>26.42</v>
      </c>
      <c r="F10" s="67"/>
    </row>
    <row r="11" spans="1:6">
      <c r="A11" s="65" t="s">
        <v>4</v>
      </c>
      <c r="B11" s="76" t="s">
        <v>5</v>
      </c>
      <c r="C11" s="74">
        <v>1E-3</v>
      </c>
      <c r="D11" s="70">
        <v>29.87</v>
      </c>
      <c r="F11" s="67"/>
    </row>
    <row r="12" spans="1:6">
      <c r="A12" s="65" t="s">
        <v>4</v>
      </c>
      <c r="B12" s="76" t="s">
        <v>5</v>
      </c>
      <c r="C12" s="74">
        <v>1E-3</v>
      </c>
      <c r="D12" s="70">
        <v>29.4</v>
      </c>
      <c r="F12" s="67"/>
    </row>
    <row r="13" spans="1:6">
      <c r="A13" s="66" t="s">
        <v>4</v>
      </c>
      <c r="B13" s="77" t="s">
        <v>5</v>
      </c>
      <c r="C13" s="79">
        <v>1E-3</v>
      </c>
      <c r="D13" s="71">
        <v>29.67</v>
      </c>
      <c r="F13" s="67"/>
    </row>
    <row r="14" spans="1:6">
      <c r="F14" s="68"/>
    </row>
    <row r="16" spans="1:6">
      <c r="A16" t="s">
        <v>7</v>
      </c>
    </row>
    <row r="18" spans="8:8">
      <c r="H18" t="s">
        <v>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7"/>
  <sheetViews>
    <sheetView zoomScale="80" zoomScaleNormal="80" workbookViewId="0">
      <selection activeCell="A4" sqref="A4:D4"/>
    </sheetView>
  </sheetViews>
  <sheetFormatPr defaultRowHeight="14.25"/>
  <cols>
    <col min="2" max="2" width="12.42578125" customWidth="1"/>
  </cols>
  <sheetData>
    <row r="1" spans="1:15">
      <c r="A1" t="s">
        <v>9</v>
      </c>
      <c r="J1" s="1" t="s">
        <v>10</v>
      </c>
      <c r="K1" s="1"/>
      <c r="L1" s="1"/>
    </row>
    <row r="2" spans="1:15">
      <c r="J2" s="2" t="s">
        <v>11</v>
      </c>
      <c r="K2" s="3">
        <v>0.85</v>
      </c>
      <c r="L2" s="2">
        <v>1.85</v>
      </c>
    </row>
    <row r="3" spans="1:15">
      <c r="J3" s="2"/>
      <c r="K3" s="3"/>
      <c r="L3" s="2"/>
    </row>
    <row r="4" spans="1:15">
      <c r="A4" s="63" t="s">
        <v>12</v>
      </c>
      <c r="B4" s="63"/>
      <c r="C4" s="63"/>
      <c r="D4" s="63"/>
      <c r="J4" s="2"/>
      <c r="K4" s="3"/>
      <c r="L4" s="2"/>
    </row>
    <row r="5" spans="1:15">
      <c r="J5" s="2"/>
      <c r="K5" s="3"/>
      <c r="L5" s="2"/>
    </row>
    <row r="7" spans="1:15" ht="15">
      <c r="A7" s="4" t="s">
        <v>13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43.5">
      <c r="A8" s="6"/>
      <c r="B8" s="2" t="s">
        <v>14</v>
      </c>
      <c r="C8" s="2" t="s">
        <v>15</v>
      </c>
      <c r="D8" s="2" t="s">
        <v>5</v>
      </c>
      <c r="G8" t="s">
        <v>16</v>
      </c>
      <c r="H8" s="2" t="s">
        <v>17</v>
      </c>
      <c r="I8" s="7" t="s">
        <v>18</v>
      </c>
      <c r="J8" s="8" t="s">
        <v>19</v>
      </c>
      <c r="K8" s="2"/>
      <c r="L8" s="9" t="s">
        <v>20</v>
      </c>
      <c r="M8" t="s">
        <v>21</v>
      </c>
    </row>
    <row r="9" spans="1:15" ht="15">
      <c r="A9" s="10"/>
      <c r="B9" s="11">
        <f>100000000</f>
        <v>100000000</v>
      </c>
      <c r="C9" s="2">
        <v>19.760000000000002</v>
      </c>
      <c r="D9" s="2">
        <v>17.38</v>
      </c>
      <c r="F9" s="24">
        <f>B10</f>
        <v>100000000</v>
      </c>
      <c r="G9" s="13">
        <f>AVERAGE(C9:C10)</f>
        <v>19.704999999999998</v>
      </c>
      <c r="H9" s="13">
        <f>AVERAGE(D9:D10)</f>
        <v>17.670000000000002</v>
      </c>
      <c r="I9" s="13">
        <f t="shared" ref="I9:I12" si="0">G9-H9</f>
        <v>2.0349999999999966</v>
      </c>
      <c r="J9" s="13">
        <f>1.85^I9</f>
        <v>3.4969906191960254</v>
      </c>
      <c r="K9" s="14"/>
      <c r="L9" s="15">
        <f t="shared" ref="L9:L12" si="1">F9</f>
        <v>100000000</v>
      </c>
      <c r="M9" s="16">
        <f t="shared" ref="M9:M12" si="2">J9</f>
        <v>3.4969906191960254</v>
      </c>
    </row>
    <row r="10" spans="1:15" ht="15">
      <c r="A10" s="10"/>
      <c r="B10" s="15">
        <f>B9</f>
        <v>100000000</v>
      </c>
      <c r="C10" s="2">
        <v>19.649999999999999</v>
      </c>
      <c r="D10" s="2">
        <v>17.96</v>
      </c>
      <c r="F10" s="24">
        <f>B11</f>
        <v>10000000</v>
      </c>
      <c r="G10" s="13">
        <f>AVERAGE(C11:C12)</f>
        <v>22.33</v>
      </c>
      <c r="H10" s="13">
        <f>AVERAGE(D11:D12)</f>
        <v>18.04</v>
      </c>
      <c r="I10" s="13">
        <f t="shared" si="0"/>
        <v>4.2899999999999991</v>
      </c>
      <c r="J10" s="13">
        <f t="shared" ref="J10:J12" si="3">1.85^I10</f>
        <v>14.001246924671825</v>
      </c>
      <c r="K10" s="14"/>
      <c r="L10" s="15">
        <f t="shared" si="1"/>
        <v>10000000</v>
      </c>
      <c r="M10" s="16">
        <f t="shared" si="2"/>
        <v>14.001246924671825</v>
      </c>
    </row>
    <row r="11" spans="1:15" ht="15">
      <c r="A11" s="10"/>
      <c r="B11" s="15">
        <f>B10/10</f>
        <v>10000000</v>
      </c>
      <c r="C11">
        <v>22.32</v>
      </c>
      <c r="D11">
        <v>18.03</v>
      </c>
      <c r="F11" s="24">
        <f>B13</f>
        <v>1000000</v>
      </c>
      <c r="G11" s="13">
        <f>AVERAGE(C13:C14)</f>
        <v>25.865000000000002</v>
      </c>
      <c r="H11" s="13">
        <f>AVERAGE(D13:D14)</f>
        <v>18.134999999999998</v>
      </c>
      <c r="I11" s="13">
        <f t="shared" si="0"/>
        <v>7.730000000000004</v>
      </c>
      <c r="J11" s="13">
        <f t="shared" si="3"/>
        <v>116.20838363853305</v>
      </c>
      <c r="K11" s="14"/>
      <c r="L11" s="15">
        <f t="shared" si="1"/>
        <v>1000000</v>
      </c>
      <c r="M11" s="16">
        <f t="shared" si="2"/>
        <v>116.20838363853305</v>
      </c>
    </row>
    <row r="12" spans="1:15" ht="15">
      <c r="A12" s="10"/>
      <c r="B12" s="15">
        <f>B11</f>
        <v>10000000</v>
      </c>
      <c r="C12" s="2">
        <v>22.34</v>
      </c>
      <c r="D12" s="2">
        <v>18.05</v>
      </c>
      <c r="F12" s="24">
        <f>B15</f>
        <v>100000</v>
      </c>
      <c r="G12" s="13">
        <f>AVERAGE(C15:C16)</f>
        <v>32.290000000000006</v>
      </c>
      <c r="H12" s="13">
        <f>AVERAGE(D15:D16)</f>
        <v>20.024999999999999</v>
      </c>
      <c r="I12" s="13">
        <f t="shared" si="0"/>
        <v>12.265000000000008</v>
      </c>
      <c r="J12" s="13">
        <f t="shared" si="3"/>
        <v>1891.7391373512503</v>
      </c>
      <c r="K12" s="14"/>
      <c r="L12" s="15">
        <f t="shared" si="1"/>
        <v>100000</v>
      </c>
      <c r="M12" s="16">
        <f t="shared" si="2"/>
        <v>1891.7391373512503</v>
      </c>
    </row>
    <row r="13" spans="1:15" ht="15">
      <c r="A13" s="10"/>
      <c r="B13" s="15">
        <f>B12/10</f>
        <v>1000000</v>
      </c>
      <c r="C13" s="2">
        <v>26.03</v>
      </c>
      <c r="D13" s="2">
        <v>18.27</v>
      </c>
      <c r="F13" s="24"/>
      <c r="G13" s="13"/>
      <c r="H13" s="13"/>
      <c r="I13" s="13"/>
      <c r="J13" s="13"/>
      <c r="K13" s="14"/>
      <c r="L13" s="15"/>
      <c r="M13" s="16"/>
    </row>
    <row r="14" spans="1:15">
      <c r="A14" s="10"/>
      <c r="B14" s="15">
        <f>B13</f>
        <v>1000000</v>
      </c>
      <c r="C14">
        <v>25.7</v>
      </c>
      <c r="D14">
        <v>18</v>
      </c>
      <c r="F14" s="12"/>
      <c r="G14" s="17"/>
      <c r="H14" s="17"/>
      <c r="I14" s="13"/>
      <c r="J14" s="13"/>
      <c r="K14" s="14"/>
      <c r="L14" s="15"/>
      <c r="M14" s="16"/>
    </row>
    <row r="15" spans="1:15">
      <c r="B15" s="15">
        <f>B14/10</f>
        <v>100000</v>
      </c>
      <c r="C15">
        <v>32.31</v>
      </c>
      <c r="D15" s="2">
        <v>20</v>
      </c>
      <c r="E15" s="2"/>
      <c r="F15" s="2"/>
      <c r="G15" s="3"/>
      <c r="H15" s="15"/>
      <c r="I15" s="14"/>
      <c r="J15" s="14"/>
      <c r="K15" s="14"/>
      <c r="L15" s="14"/>
    </row>
    <row r="16" spans="1:15">
      <c r="A16" s="18"/>
      <c r="B16" s="15">
        <f>B15</f>
        <v>100000</v>
      </c>
      <c r="C16">
        <v>32.270000000000003</v>
      </c>
      <c r="D16">
        <v>20.05</v>
      </c>
      <c r="E16" s="2"/>
      <c r="F16" s="2"/>
      <c r="G16" s="3"/>
      <c r="H16" s="15"/>
      <c r="I16" s="14"/>
      <c r="J16" s="14"/>
      <c r="K16" s="14"/>
      <c r="L16" s="14"/>
    </row>
    <row r="17" spans="1:15">
      <c r="A17" s="19"/>
      <c r="B17" s="12"/>
      <c r="E17" s="2"/>
      <c r="F17" s="2"/>
      <c r="G17" s="20"/>
      <c r="H17" s="15"/>
      <c r="I17" s="14"/>
      <c r="J17" s="14"/>
      <c r="K17" s="14"/>
      <c r="L17" s="14"/>
    </row>
    <row r="18" spans="1:15">
      <c r="A18" s="19"/>
      <c r="B18" s="15"/>
      <c r="C18" s="2"/>
      <c r="D18" s="2"/>
      <c r="E18" s="2"/>
      <c r="F18" s="2"/>
      <c r="G18" s="3"/>
      <c r="H18" s="2"/>
      <c r="I18" s="14"/>
      <c r="J18" s="14"/>
      <c r="K18" s="14"/>
      <c r="L18" s="14"/>
    </row>
    <row r="19" spans="1:15">
      <c r="A19" s="19"/>
      <c r="C19" s="2"/>
      <c r="D19" s="2"/>
      <c r="E19" s="2"/>
      <c r="F19" s="2"/>
      <c r="G19" s="3"/>
      <c r="H19" s="2"/>
      <c r="I19" s="14"/>
      <c r="J19" s="14"/>
      <c r="K19" s="14"/>
      <c r="L19" s="14"/>
    </row>
    <row r="20" spans="1:15" ht="15">
      <c r="A20" s="2"/>
      <c r="C20" s="2"/>
      <c r="D20" s="2"/>
      <c r="E20" s="2"/>
      <c r="F20" s="2"/>
      <c r="G20" s="3"/>
      <c r="H20" s="21"/>
      <c r="I20" s="14"/>
      <c r="J20" s="14"/>
      <c r="K20" s="14"/>
      <c r="L20" s="14"/>
    </row>
    <row r="21" spans="1:15">
      <c r="A21" s="2"/>
      <c r="B21" s="15"/>
      <c r="C21" s="22"/>
      <c r="D21" s="2"/>
      <c r="E21" s="2"/>
      <c r="F21" s="2"/>
      <c r="G21" s="3"/>
      <c r="H21" s="2"/>
      <c r="I21" s="14"/>
      <c r="J21" s="14"/>
      <c r="K21" s="14"/>
      <c r="L21" s="14"/>
    </row>
    <row r="22" spans="1:15">
      <c r="A22" s="2"/>
      <c r="B22" s="15"/>
      <c r="C22" s="2"/>
      <c r="D22" s="2"/>
      <c r="E22" s="2"/>
      <c r="F22" s="2"/>
      <c r="G22" s="3"/>
      <c r="H22" s="23"/>
      <c r="I22" s="14"/>
      <c r="J22" s="14"/>
      <c r="K22" s="14"/>
      <c r="L22" s="14"/>
    </row>
    <row r="23" spans="1:15">
      <c r="A23" s="2"/>
      <c r="B23" s="15"/>
      <c r="C23" s="22"/>
      <c r="D23" s="2"/>
      <c r="E23" s="2"/>
      <c r="F23" s="2"/>
      <c r="G23" s="3"/>
      <c r="H23" s="23"/>
      <c r="I23" s="14"/>
      <c r="J23" s="14"/>
      <c r="K23" s="14"/>
      <c r="L23" s="14"/>
    </row>
    <row r="24" spans="1:15" ht="15">
      <c r="A24" s="4" t="s">
        <v>22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ht="43.5">
      <c r="A25" s="6"/>
      <c r="B25" s="2" t="s">
        <v>14</v>
      </c>
      <c r="C25" s="2" t="s">
        <v>15</v>
      </c>
      <c r="D25" s="2" t="s">
        <v>5</v>
      </c>
      <c r="G25" t="s">
        <v>16</v>
      </c>
      <c r="H25" s="2" t="s">
        <v>17</v>
      </c>
      <c r="I25" s="7" t="s">
        <v>18</v>
      </c>
      <c r="J25" s="8" t="s">
        <v>19</v>
      </c>
      <c r="K25" s="2"/>
      <c r="L25" s="9" t="s">
        <v>20</v>
      </c>
      <c r="M25" t="s">
        <v>21</v>
      </c>
    </row>
    <row r="26" spans="1:15" ht="15">
      <c r="A26" s="10"/>
      <c r="B26" s="11">
        <f>100000000</f>
        <v>100000000</v>
      </c>
      <c r="C26" s="2">
        <v>21.59</v>
      </c>
      <c r="D26" s="2">
        <v>20.36</v>
      </c>
      <c r="F26" s="24">
        <f>B27</f>
        <v>100000000</v>
      </c>
      <c r="G26" s="13">
        <f>AVERAGE(C26:C27)</f>
        <v>21.509999999999998</v>
      </c>
      <c r="H26" s="13">
        <f>AVERAGE(D26:D27)</f>
        <v>20.310000000000002</v>
      </c>
      <c r="I26" s="13">
        <f t="shared" ref="I26:I29" si="4">G26-H26</f>
        <v>1.1999999999999957</v>
      </c>
      <c r="J26" s="13">
        <f>1.85^I26</f>
        <v>2.0922138566462198</v>
      </c>
      <c r="K26" s="14"/>
      <c r="L26" s="15">
        <f t="shared" ref="L26:L29" si="5">F26</f>
        <v>100000000</v>
      </c>
      <c r="M26" s="16">
        <f t="shared" ref="M26:M29" si="6">J26</f>
        <v>2.0922138566462198</v>
      </c>
    </row>
    <row r="27" spans="1:15" ht="15">
      <c r="A27" s="10"/>
      <c r="B27" s="15">
        <f>B26</f>
        <v>100000000</v>
      </c>
      <c r="C27" s="2">
        <v>21.43</v>
      </c>
      <c r="D27" s="2">
        <v>20.260000000000002</v>
      </c>
      <c r="F27" s="24">
        <f>B28</f>
        <v>10000000</v>
      </c>
      <c r="G27" s="13">
        <f>AVERAGE(C28:C29)</f>
        <v>21.979999999999997</v>
      </c>
      <c r="H27" s="13">
        <f>AVERAGE(D28:D29)</f>
        <v>18.064999999999998</v>
      </c>
      <c r="I27" s="13">
        <f t="shared" si="4"/>
        <v>3.9149999999999991</v>
      </c>
      <c r="J27" s="13">
        <f t="shared" ref="J27:J29" si="7">1.85^I27</f>
        <v>11.116736627902508</v>
      </c>
      <c r="K27" s="14"/>
      <c r="L27" s="15">
        <f t="shared" si="5"/>
        <v>10000000</v>
      </c>
      <c r="M27" s="16">
        <f t="shared" si="6"/>
        <v>11.116736627902508</v>
      </c>
    </row>
    <row r="28" spans="1:15" ht="15">
      <c r="A28" s="10"/>
      <c r="B28" s="15">
        <f>B27/10</f>
        <v>10000000</v>
      </c>
      <c r="C28">
        <v>21.99</v>
      </c>
      <c r="D28">
        <v>18.04</v>
      </c>
      <c r="F28" s="24">
        <f>B30</f>
        <v>1000000</v>
      </c>
      <c r="G28" s="13">
        <f>AVERAGE(C30:C31)</f>
        <v>26.020000000000003</v>
      </c>
      <c r="H28" s="13">
        <f>AVERAGE(D30:D31)</f>
        <v>17.195</v>
      </c>
      <c r="I28" s="13">
        <f t="shared" si="4"/>
        <v>8.8250000000000028</v>
      </c>
      <c r="J28" s="13">
        <f t="shared" si="7"/>
        <v>227.92423360355494</v>
      </c>
      <c r="K28" s="14"/>
      <c r="L28" s="15">
        <f t="shared" si="5"/>
        <v>1000000</v>
      </c>
      <c r="M28" s="16">
        <f t="shared" si="6"/>
        <v>227.92423360355494</v>
      </c>
    </row>
    <row r="29" spans="1:15" ht="15">
      <c r="A29" s="10"/>
      <c r="B29" s="15">
        <f>B28</f>
        <v>10000000</v>
      </c>
      <c r="C29" s="2">
        <v>21.97</v>
      </c>
      <c r="D29" s="2">
        <v>18.09</v>
      </c>
      <c r="F29" s="24">
        <f>B32</f>
        <v>100000</v>
      </c>
      <c r="G29" s="13">
        <f>AVERAGE(C32:C33)</f>
        <v>28.895</v>
      </c>
      <c r="H29" s="13">
        <f>AVERAGE(D32:D33)</f>
        <v>18.009999999999998</v>
      </c>
      <c r="I29" s="13">
        <f t="shared" si="4"/>
        <v>10.885000000000002</v>
      </c>
      <c r="J29" s="13">
        <f t="shared" si="7"/>
        <v>809.40198226788993</v>
      </c>
      <c r="K29" s="14"/>
      <c r="L29" s="15">
        <f t="shared" si="5"/>
        <v>100000</v>
      </c>
      <c r="M29" s="16">
        <f t="shared" si="6"/>
        <v>809.40198226788993</v>
      </c>
    </row>
    <row r="30" spans="1:15" ht="15">
      <c r="A30" s="10"/>
      <c r="B30" s="15">
        <f>B29/10</f>
        <v>1000000</v>
      </c>
      <c r="C30">
        <v>26.19</v>
      </c>
      <c r="D30">
        <v>17.23</v>
      </c>
      <c r="F30" s="24"/>
      <c r="G30" s="13"/>
      <c r="H30" s="13"/>
      <c r="I30" s="13"/>
      <c r="J30" s="13"/>
      <c r="K30" s="14"/>
      <c r="L30" s="15"/>
      <c r="M30" s="16"/>
    </row>
    <row r="31" spans="1:15">
      <c r="A31" s="10"/>
      <c r="B31" s="15">
        <f>B30</f>
        <v>1000000</v>
      </c>
      <c r="C31">
        <v>25.85</v>
      </c>
      <c r="D31">
        <v>17.16</v>
      </c>
      <c r="F31" s="12"/>
      <c r="G31" s="17"/>
      <c r="H31" s="17"/>
      <c r="I31" s="13"/>
      <c r="J31" s="13"/>
      <c r="K31" s="14"/>
      <c r="L31" s="15"/>
      <c r="M31" s="16"/>
    </row>
    <row r="32" spans="1:15">
      <c r="B32" s="15">
        <f>B31/10</f>
        <v>100000</v>
      </c>
      <c r="C32" s="2">
        <v>28.93</v>
      </c>
      <c r="D32" s="2">
        <v>18</v>
      </c>
      <c r="E32" s="2"/>
      <c r="F32" s="2"/>
      <c r="G32" s="3"/>
      <c r="H32" s="15"/>
      <c r="I32" s="14"/>
      <c r="J32" s="14"/>
      <c r="K32" s="14"/>
      <c r="L32" s="14"/>
    </row>
    <row r="33" spans="1:15">
      <c r="A33" s="18"/>
      <c r="B33" s="15">
        <f>B32</f>
        <v>100000</v>
      </c>
      <c r="C33" s="2">
        <v>28.86</v>
      </c>
      <c r="D33" s="2">
        <v>18.02</v>
      </c>
      <c r="E33" s="2"/>
      <c r="F33" s="2"/>
      <c r="G33" s="3"/>
      <c r="H33" s="15"/>
      <c r="I33" s="14"/>
      <c r="J33" s="14"/>
      <c r="K33" s="14"/>
      <c r="L33" s="14"/>
    </row>
    <row r="34" spans="1:15">
      <c r="A34" s="19"/>
      <c r="B34" s="12"/>
      <c r="E34" s="2"/>
      <c r="F34" s="2"/>
      <c r="G34" s="20"/>
      <c r="H34" s="15"/>
      <c r="I34" s="14"/>
      <c r="J34" s="14"/>
      <c r="K34" s="14"/>
      <c r="L34" s="14"/>
    </row>
    <row r="35" spans="1:15">
      <c r="A35" s="19"/>
      <c r="B35" s="15"/>
      <c r="C35" s="2"/>
      <c r="D35" s="2"/>
      <c r="E35" s="2"/>
      <c r="F35" s="2"/>
      <c r="G35" s="3"/>
      <c r="H35" s="2"/>
      <c r="I35" s="14"/>
      <c r="J35" s="14"/>
      <c r="K35" s="14"/>
      <c r="L35" s="14"/>
    </row>
    <row r="38" spans="1:15" ht="15">
      <c r="A38" s="4" t="s">
        <v>23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15" ht="43.5">
      <c r="A39" s="6"/>
      <c r="B39" s="2" t="s">
        <v>14</v>
      </c>
      <c r="C39" s="2" t="s">
        <v>15</v>
      </c>
      <c r="D39" s="2" t="s">
        <v>5</v>
      </c>
      <c r="G39" t="s">
        <v>16</v>
      </c>
      <c r="H39" s="2" t="s">
        <v>17</v>
      </c>
      <c r="I39" s="7" t="s">
        <v>18</v>
      </c>
      <c r="J39" s="8" t="s">
        <v>19</v>
      </c>
      <c r="K39" s="2"/>
      <c r="L39" s="9" t="s">
        <v>20</v>
      </c>
      <c r="M39" t="s">
        <v>21</v>
      </c>
    </row>
    <row r="40" spans="1:15" ht="15">
      <c r="A40" s="10"/>
      <c r="B40" s="11">
        <f>100000000</f>
        <v>100000000</v>
      </c>
      <c r="C40" s="2">
        <v>22.4</v>
      </c>
      <c r="D40" s="2">
        <v>20.329999999999998</v>
      </c>
      <c r="F40" s="24">
        <f>B41</f>
        <v>100000000</v>
      </c>
      <c r="G40" s="13">
        <f>AVERAGE(C40:C41)</f>
        <v>22.324999999999999</v>
      </c>
      <c r="H40" s="13">
        <f>AVERAGE(D40:D41)</f>
        <v>20.59</v>
      </c>
      <c r="I40" s="13">
        <f t="shared" ref="I40:I43" si="8">G40-H40</f>
        <v>1.7349999999999994</v>
      </c>
      <c r="J40" s="13">
        <f>1.85^I40</f>
        <v>2.9076554926373239</v>
      </c>
      <c r="K40" s="14"/>
      <c r="L40" s="15">
        <f t="shared" ref="L40:L43" si="9">F40</f>
        <v>100000000</v>
      </c>
      <c r="M40" s="16">
        <f t="shared" ref="M40:M43" si="10">J40</f>
        <v>2.9076554926373239</v>
      </c>
    </row>
    <row r="41" spans="1:15" ht="15">
      <c r="A41" s="10"/>
      <c r="B41" s="15">
        <f>B40</f>
        <v>100000000</v>
      </c>
      <c r="C41" s="2">
        <v>22.25</v>
      </c>
      <c r="D41" s="2">
        <v>20.85</v>
      </c>
      <c r="F41" s="24">
        <f>B42</f>
        <v>10000000</v>
      </c>
      <c r="G41" s="13">
        <f>AVERAGE(C42:C43)</f>
        <v>25.564999999999998</v>
      </c>
      <c r="H41" s="13">
        <f>AVERAGE(D42:D43)</f>
        <v>20.420000000000002</v>
      </c>
      <c r="I41" s="13">
        <f t="shared" si="8"/>
        <v>5.144999999999996</v>
      </c>
      <c r="J41" s="13">
        <f t="shared" ref="J41:J43" si="11">1.85^I41</f>
        <v>23.691826449735387</v>
      </c>
      <c r="K41" s="14"/>
      <c r="L41" s="15">
        <f t="shared" si="9"/>
        <v>10000000</v>
      </c>
      <c r="M41" s="16">
        <f t="shared" si="10"/>
        <v>23.691826449735387</v>
      </c>
    </row>
    <row r="42" spans="1:15" ht="15">
      <c r="A42" s="10"/>
      <c r="B42" s="15">
        <f>B41/10</f>
        <v>10000000</v>
      </c>
      <c r="C42">
        <v>25.63</v>
      </c>
      <c r="D42">
        <v>20.32</v>
      </c>
      <c r="F42" s="24">
        <f>B44</f>
        <v>1000000</v>
      </c>
      <c r="G42" s="13">
        <f>AVERAGE(C44:C45)</f>
        <v>28.68</v>
      </c>
      <c r="H42" s="13">
        <f>AVERAGE(D44:D45)</f>
        <v>19.734999999999999</v>
      </c>
      <c r="I42" s="13">
        <f t="shared" si="8"/>
        <v>8.9450000000000003</v>
      </c>
      <c r="J42" s="13">
        <f t="shared" si="11"/>
        <v>245.38675106082172</v>
      </c>
      <c r="K42" s="14"/>
      <c r="L42" s="15">
        <f t="shared" si="9"/>
        <v>1000000</v>
      </c>
      <c r="M42" s="16">
        <f t="shared" si="10"/>
        <v>245.38675106082172</v>
      </c>
    </row>
    <row r="43" spans="1:15" ht="15">
      <c r="A43" s="10"/>
      <c r="B43" s="15">
        <f>B42</f>
        <v>10000000</v>
      </c>
      <c r="C43" s="2">
        <v>25.5</v>
      </c>
      <c r="D43" s="2">
        <v>20.52</v>
      </c>
      <c r="F43" s="24">
        <f>B46</f>
        <v>100000</v>
      </c>
      <c r="G43" s="13">
        <f>AVERAGE(C46:C47)</f>
        <v>32.734999999999999</v>
      </c>
      <c r="H43" s="13">
        <f>AVERAGE(D46:D47)</f>
        <v>20.72</v>
      </c>
      <c r="I43" s="13">
        <f t="shared" si="8"/>
        <v>12.015000000000001</v>
      </c>
      <c r="J43" s="13">
        <f t="shared" si="11"/>
        <v>1622.065236519805</v>
      </c>
      <c r="K43" s="14"/>
      <c r="L43" s="15">
        <f t="shared" si="9"/>
        <v>100000</v>
      </c>
      <c r="M43" s="16">
        <f t="shared" si="10"/>
        <v>1622.065236519805</v>
      </c>
    </row>
    <row r="44" spans="1:15" ht="15">
      <c r="A44" s="10"/>
      <c r="B44" s="15">
        <f>B43/10</f>
        <v>1000000</v>
      </c>
      <c r="C44" s="2">
        <v>29.02</v>
      </c>
      <c r="D44" s="2">
        <v>19.61</v>
      </c>
      <c r="F44" s="24"/>
      <c r="G44" s="13"/>
      <c r="H44" s="13"/>
      <c r="I44" s="13"/>
      <c r="J44" s="13"/>
      <c r="K44" s="14"/>
      <c r="L44" s="15"/>
      <c r="M44" s="16"/>
    </row>
    <row r="45" spans="1:15">
      <c r="A45" s="10"/>
      <c r="B45" s="15">
        <f>B44</f>
        <v>1000000</v>
      </c>
      <c r="C45">
        <v>28.34</v>
      </c>
      <c r="D45">
        <v>19.86</v>
      </c>
      <c r="F45" s="12"/>
      <c r="G45" s="17"/>
      <c r="H45" s="17"/>
      <c r="I45" s="13"/>
      <c r="J45" s="13"/>
      <c r="K45" s="14"/>
      <c r="L45" s="15"/>
      <c r="M45" s="16"/>
    </row>
    <row r="46" spans="1:15">
      <c r="B46" s="15">
        <f>B45/10</f>
        <v>100000</v>
      </c>
      <c r="C46" s="2">
        <v>32.74</v>
      </c>
      <c r="D46" s="2">
        <v>20.64</v>
      </c>
      <c r="E46" s="2"/>
      <c r="F46" s="2"/>
      <c r="G46" s="3"/>
      <c r="H46" s="15"/>
      <c r="I46" s="14"/>
      <c r="J46" s="14"/>
      <c r="K46" s="14"/>
      <c r="L46" s="14"/>
    </row>
    <row r="47" spans="1:15">
      <c r="A47" s="18"/>
      <c r="B47" s="15">
        <f>B46</f>
        <v>100000</v>
      </c>
      <c r="C47" s="2">
        <v>32.729999999999997</v>
      </c>
      <c r="D47" s="2">
        <v>20.8</v>
      </c>
      <c r="E47" s="2"/>
      <c r="F47" s="2"/>
      <c r="G47" s="3"/>
      <c r="H47" s="15"/>
      <c r="I47" s="14"/>
      <c r="J47" s="14"/>
      <c r="K47" s="14"/>
      <c r="L47" s="14"/>
    </row>
    <row r="48" spans="1:15">
      <c r="A48" s="19"/>
      <c r="B48" s="12"/>
      <c r="E48" s="2"/>
      <c r="F48" s="2"/>
      <c r="G48" s="20"/>
      <c r="H48" s="15"/>
      <c r="I48" s="14"/>
      <c r="J48" s="14"/>
      <c r="K48" s="14"/>
      <c r="L48" s="14"/>
    </row>
    <row r="49" spans="1:12">
      <c r="A49" s="19"/>
      <c r="B49" s="15"/>
      <c r="C49" s="2"/>
      <c r="D49" s="2"/>
      <c r="E49" s="2"/>
      <c r="F49" s="2"/>
      <c r="G49" s="3"/>
      <c r="H49" s="2"/>
      <c r="I49" s="14"/>
      <c r="J49" s="14"/>
      <c r="K49" s="14"/>
      <c r="L49" s="14"/>
    </row>
    <row r="69" spans="1:12">
      <c r="B69" s="15"/>
      <c r="C69" s="2"/>
      <c r="D69" s="2"/>
      <c r="E69" s="2"/>
      <c r="F69" s="2"/>
      <c r="G69" s="3"/>
      <c r="H69" s="15"/>
      <c r="I69" s="14"/>
      <c r="J69" s="14"/>
      <c r="K69" s="14"/>
      <c r="L69" s="14"/>
    </row>
    <row r="70" spans="1:12">
      <c r="A70" s="18"/>
      <c r="B70" s="15"/>
      <c r="C70" s="2"/>
      <c r="E70" s="2"/>
      <c r="F70" s="2"/>
      <c r="G70" s="3"/>
      <c r="H70" s="15"/>
      <c r="I70" s="14"/>
      <c r="J70" s="14"/>
      <c r="K70" s="14"/>
      <c r="L70" s="14"/>
    </row>
    <row r="71" spans="1:12">
      <c r="A71" s="19"/>
      <c r="B71" s="15"/>
      <c r="E71" s="2"/>
      <c r="F71" s="2"/>
      <c r="G71" s="20"/>
      <c r="H71" s="15"/>
      <c r="I71" s="14"/>
      <c r="J71" s="14"/>
      <c r="K71" s="14"/>
      <c r="L71" s="14"/>
    </row>
    <row r="72" spans="1:12">
      <c r="A72" s="19"/>
      <c r="B72" s="15"/>
      <c r="C72" s="2"/>
      <c r="D72" s="2"/>
      <c r="E72" s="2"/>
      <c r="F72" s="2"/>
      <c r="G72" s="3"/>
      <c r="H72" s="2"/>
      <c r="I72" s="14"/>
      <c r="J72" s="14"/>
      <c r="K72" s="14"/>
      <c r="L72" s="14"/>
    </row>
    <row r="73" spans="1:12">
      <c r="B73" s="15"/>
      <c r="D73" s="2"/>
    </row>
    <row r="74" spans="1:12">
      <c r="B74" s="15"/>
    </row>
    <row r="75" spans="1:12">
      <c r="B75" s="12"/>
    </row>
    <row r="76" spans="1:12">
      <c r="B76" s="12"/>
      <c r="D76" s="2"/>
    </row>
    <row r="77" spans="1:12">
      <c r="B77" s="12"/>
    </row>
    <row r="83" spans="2:3">
      <c r="C83" s="12"/>
    </row>
    <row r="84" spans="2:3">
      <c r="B84" s="12"/>
      <c r="C84" s="16"/>
    </row>
    <row r="85" spans="2:3">
      <c r="B85" s="12"/>
      <c r="C85" s="16"/>
    </row>
    <row r="86" spans="2:3">
      <c r="B86" s="12"/>
      <c r="C86" s="16"/>
    </row>
    <row r="87" spans="2:3">
      <c r="B87" s="12"/>
      <c r="C87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D85C7-F031-4DFD-9048-A34CACD65F6B}">
  <dimension ref="A1:N64"/>
  <sheetViews>
    <sheetView zoomScale="80" zoomScaleNormal="80" workbookViewId="0">
      <selection activeCell="A4" sqref="A4:D4"/>
    </sheetView>
  </sheetViews>
  <sheetFormatPr defaultRowHeight="14.25"/>
  <sheetData>
    <row r="1" spans="1:14">
      <c r="A1" t="s">
        <v>24</v>
      </c>
      <c r="J1" s="1" t="s">
        <v>10</v>
      </c>
      <c r="K1" s="1"/>
      <c r="L1" s="1"/>
    </row>
    <row r="2" spans="1:14">
      <c r="J2" s="2" t="s">
        <v>25</v>
      </c>
      <c r="K2" s="3">
        <v>0.75</v>
      </c>
      <c r="L2" s="2">
        <v>1.75</v>
      </c>
    </row>
    <row r="3" spans="1:14">
      <c r="J3" s="2"/>
      <c r="K3" s="3"/>
      <c r="L3" s="2"/>
    </row>
    <row r="4" spans="1:14">
      <c r="A4" s="63" t="s">
        <v>12</v>
      </c>
      <c r="B4" s="63"/>
      <c r="C4" s="63"/>
      <c r="D4" s="63"/>
      <c r="J4" s="2"/>
      <c r="K4" s="3"/>
      <c r="L4" s="2"/>
    </row>
    <row r="5" spans="1:14">
      <c r="J5" s="2"/>
      <c r="K5" s="3"/>
      <c r="L5" s="2"/>
    </row>
    <row r="7" spans="1:14" ht="15">
      <c r="A7" s="4" t="s">
        <v>13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43.5">
      <c r="A8" s="6" t="s">
        <v>26</v>
      </c>
      <c r="B8" s="2" t="s">
        <v>14</v>
      </c>
      <c r="C8" s="2" t="s">
        <v>15</v>
      </c>
      <c r="D8" s="2" t="s">
        <v>5</v>
      </c>
      <c r="G8" t="s">
        <v>27</v>
      </c>
      <c r="H8" s="2" t="s">
        <v>17</v>
      </c>
      <c r="I8" s="7" t="s">
        <v>28</v>
      </c>
      <c r="J8" s="8" t="s">
        <v>19</v>
      </c>
      <c r="K8" s="2"/>
      <c r="L8" s="9" t="s">
        <v>29</v>
      </c>
      <c r="M8" t="s">
        <v>21</v>
      </c>
    </row>
    <row r="9" spans="1:14" ht="15">
      <c r="A9" s="10" t="s">
        <v>30</v>
      </c>
      <c r="B9" s="11">
        <f>100000000</f>
        <v>100000000</v>
      </c>
      <c r="C9" s="2">
        <v>19.82</v>
      </c>
      <c r="D9" s="2">
        <v>17.850000000000001</v>
      </c>
      <c r="F9" s="24">
        <f>B10</f>
        <v>100000000</v>
      </c>
      <c r="G9" s="13">
        <f>AVERAGE(C9:C10)</f>
        <v>19.905000000000001</v>
      </c>
      <c r="H9" s="13">
        <f>AVERAGE(D9:D10)</f>
        <v>17.734999999999999</v>
      </c>
      <c r="I9" s="13">
        <f t="shared" ref="I9:I13" si="0">G9-H9</f>
        <v>2.1700000000000017</v>
      </c>
      <c r="J9" s="13">
        <f>1.75^I9</f>
        <v>3.3681588502111373</v>
      </c>
      <c r="K9" s="14"/>
      <c r="L9" s="15">
        <f t="shared" ref="L9:L12" si="1">F9</f>
        <v>100000000</v>
      </c>
      <c r="M9" s="16">
        <f t="shared" ref="M9:M13" si="2">J9</f>
        <v>3.3681588502111373</v>
      </c>
    </row>
    <row r="10" spans="1:14" ht="15">
      <c r="A10" s="10" t="s">
        <v>31</v>
      </c>
      <c r="B10" s="15">
        <f>B9</f>
        <v>100000000</v>
      </c>
      <c r="C10" s="2">
        <v>19.989999999999998</v>
      </c>
      <c r="D10" s="2">
        <v>17.62</v>
      </c>
      <c r="F10" s="24">
        <f>B11</f>
        <v>10000000</v>
      </c>
      <c r="G10" s="13">
        <f>AVERAGE(C11:C12)</f>
        <v>23.060000000000002</v>
      </c>
      <c r="H10" s="13">
        <f>AVERAGE(D11:D12)</f>
        <v>18.100000000000001</v>
      </c>
      <c r="I10" s="13">
        <f t="shared" si="0"/>
        <v>4.9600000000000009</v>
      </c>
      <c r="J10" s="13">
        <f t="shared" ref="J10:J13" si="3">1.75^I10</f>
        <v>16.049766611964838</v>
      </c>
      <c r="K10" s="14"/>
      <c r="L10" s="15">
        <f t="shared" si="1"/>
        <v>10000000</v>
      </c>
      <c r="M10" s="16">
        <f t="shared" si="2"/>
        <v>16.049766611964838</v>
      </c>
    </row>
    <row r="11" spans="1:14" ht="15">
      <c r="A11" s="10" t="s">
        <v>5</v>
      </c>
      <c r="B11" s="15">
        <f>B10/10</f>
        <v>10000000</v>
      </c>
      <c r="C11">
        <v>23.1</v>
      </c>
      <c r="D11">
        <v>18.059999999999999</v>
      </c>
      <c r="F11" s="24">
        <f>B13</f>
        <v>1000000</v>
      </c>
      <c r="G11" s="13">
        <f>AVERAGE(C13:C14)</f>
        <v>26.549999999999997</v>
      </c>
      <c r="H11" s="13">
        <f>AVERAGE(D13:D14)</f>
        <v>18.170000000000002</v>
      </c>
      <c r="I11" s="13">
        <f t="shared" si="0"/>
        <v>8.3799999999999955</v>
      </c>
      <c r="J11" s="13">
        <f t="shared" si="3"/>
        <v>108.80750402906507</v>
      </c>
      <c r="K11" s="14"/>
      <c r="L11" s="15">
        <f t="shared" si="1"/>
        <v>1000000</v>
      </c>
      <c r="M11" s="16">
        <f t="shared" si="2"/>
        <v>108.80750402906507</v>
      </c>
    </row>
    <row r="12" spans="1:14" ht="15">
      <c r="A12" s="10">
        <v>31.17</v>
      </c>
      <c r="B12" s="15">
        <f>B11</f>
        <v>10000000</v>
      </c>
      <c r="C12" s="2">
        <v>23.02</v>
      </c>
      <c r="D12" s="2">
        <v>18.14</v>
      </c>
      <c r="F12" s="24">
        <f>B15</f>
        <v>100000</v>
      </c>
      <c r="G12" s="13">
        <f>AVERAGE(C15:C16)</f>
        <v>29.765000000000001</v>
      </c>
      <c r="H12" s="13">
        <f>AVERAGE(D15:D16)</f>
        <v>18.085000000000001</v>
      </c>
      <c r="I12" s="13">
        <f t="shared" si="0"/>
        <v>11.68</v>
      </c>
      <c r="J12" s="13">
        <f t="shared" si="3"/>
        <v>689.73840539191156</v>
      </c>
      <c r="K12" s="14"/>
      <c r="L12" s="15">
        <f t="shared" si="1"/>
        <v>100000</v>
      </c>
      <c r="M12" s="16">
        <f t="shared" si="2"/>
        <v>689.73840539191156</v>
      </c>
    </row>
    <row r="13" spans="1:14" ht="15">
      <c r="A13" s="10"/>
      <c r="B13" s="15">
        <f>B12/10</f>
        <v>1000000</v>
      </c>
      <c r="C13" s="2">
        <v>26.49</v>
      </c>
      <c r="D13" s="2">
        <v>18.12</v>
      </c>
      <c r="F13" s="24">
        <f>B17</f>
        <v>10000</v>
      </c>
      <c r="G13" s="13">
        <f>AVERAGE(C17:C18)</f>
        <v>34.765000000000001</v>
      </c>
      <c r="H13" s="13">
        <f>AVERAGE(D17:D18)</f>
        <v>19.329999999999998</v>
      </c>
      <c r="I13" s="13">
        <f t="shared" si="0"/>
        <v>15.435000000000002</v>
      </c>
      <c r="J13" s="13">
        <f t="shared" si="3"/>
        <v>5640.1711331183305</v>
      </c>
      <c r="K13" s="14"/>
      <c r="L13" s="15">
        <f>F13</f>
        <v>10000</v>
      </c>
      <c r="M13" s="16">
        <f t="shared" si="2"/>
        <v>5640.1711331183305</v>
      </c>
    </row>
    <row r="14" spans="1:14">
      <c r="A14" s="10"/>
      <c r="B14" s="15">
        <f>B13</f>
        <v>1000000</v>
      </c>
      <c r="C14">
        <v>26.61</v>
      </c>
      <c r="D14">
        <v>18.22</v>
      </c>
      <c r="F14" s="12"/>
      <c r="G14" s="17"/>
      <c r="H14" s="17"/>
      <c r="I14" s="13"/>
      <c r="J14" s="13"/>
      <c r="K14" s="14"/>
      <c r="L14" s="15"/>
      <c r="M14" s="16"/>
    </row>
    <row r="15" spans="1:14">
      <c r="B15" s="15">
        <f>B14/10</f>
        <v>100000</v>
      </c>
      <c r="C15" s="2">
        <v>30.15</v>
      </c>
      <c r="D15" s="2">
        <v>18.13</v>
      </c>
      <c r="E15" s="2"/>
      <c r="F15" s="2"/>
      <c r="G15" s="3"/>
      <c r="H15" s="15"/>
      <c r="I15" s="14"/>
      <c r="J15" s="14"/>
      <c r="K15" s="14"/>
      <c r="L15" s="14"/>
    </row>
    <row r="16" spans="1:14">
      <c r="A16" s="18"/>
      <c r="B16" s="15">
        <f>B15</f>
        <v>100000</v>
      </c>
      <c r="C16" s="2">
        <v>29.38</v>
      </c>
      <c r="D16" s="2">
        <v>18.04</v>
      </c>
      <c r="E16" s="2"/>
      <c r="F16" s="2"/>
      <c r="G16" s="3"/>
      <c r="H16" s="15"/>
      <c r="I16" s="14"/>
      <c r="J16" s="14"/>
      <c r="K16" s="14"/>
      <c r="L16" s="14"/>
    </row>
    <row r="17" spans="1:14">
      <c r="A17" s="19"/>
      <c r="B17" s="12">
        <f>B16/10</f>
        <v>10000</v>
      </c>
      <c r="C17">
        <v>34.32</v>
      </c>
      <c r="D17">
        <v>19.350000000000001</v>
      </c>
      <c r="J17" s="14"/>
      <c r="K17" s="14"/>
      <c r="L17" s="14"/>
    </row>
    <row r="18" spans="1:14">
      <c r="A18" s="19"/>
      <c r="B18" s="15">
        <f>B17</f>
        <v>10000</v>
      </c>
      <c r="C18">
        <v>35.21</v>
      </c>
      <c r="D18">
        <v>19.309999999999999</v>
      </c>
      <c r="I18" s="2"/>
      <c r="J18" s="14"/>
      <c r="K18" s="14"/>
      <c r="L18" s="14"/>
    </row>
    <row r="19" spans="1:14">
      <c r="A19" s="19"/>
      <c r="C19" s="2"/>
      <c r="D19" s="2"/>
      <c r="E19" s="2"/>
      <c r="F19" s="2"/>
      <c r="G19" s="3"/>
      <c r="H19" s="2"/>
      <c r="I19" s="14"/>
      <c r="J19" s="14"/>
      <c r="K19" s="14"/>
      <c r="L19" s="14"/>
    </row>
    <row r="20" spans="1:14" ht="15">
      <c r="A20" s="2"/>
      <c r="C20" s="2"/>
      <c r="D20" s="2"/>
      <c r="E20" s="2"/>
      <c r="F20" s="2"/>
      <c r="G20" s="3"/>
      <c r="H20" s="21"/>
      <c r="I20" s="14"/>
      <c r="J20" s="14"/>
      <c r="K20" s="14"/>
      <c r="L20" s="14"/>
    </row>
    <row r="21" spans="1:14" ht="15">
      <c r="A21" s="4" t="s">
        <v>22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43.5">
      <c r="A22" s="6" t="s">
        <v>26</v>
      </c>
      <c r="B22" s="2" t="s">
        <v>14</v>
      </c>
      <c r="C22" s="2" t="s">
        <v>15</v>
      </c>
      <c r="D22" s="2" t="s">
        <v>5</v>
      </c>
      <c r="G22" t="s">
        <v>27</v>
      </c>
      <c r="H22" s="2" t="s">
        <v>17</v>
      </c>
      <c r="I22" s="7" t="s">
        <v>28</v>
      </c>
      <c r="J22" s="8" t="s">
        <v>19</v>
      </c>
      <c r="K22" s="2"/>
      <c r="L22" s="9" t="s">
        <v>29</v>
      </c>
      <c r="M22" t="s">
        <v>21</v>
      </c>
    </row>
    <row r="23" spans="1:14" ht="15">
      <c r="A23" s="10" t="s">
        <v>30</v>
      </c>
      <c r="B23" s="11">
        <f>100000000</f>
        <v>100000000</v>
      </c>
      <c r="C23" s="2">
        <v>19.93</v>
      </c>
      <c r="D23" s="2">
        <v>17.93</v>
      </c>
      <c r="F23" s="24">
        <f>B24</f>
        <v>100000000</v>
      </c>
      <c r="G23" s="13">
        <f>AVERAGE(C23:C24)</f>
        <v>19.884999999999998</v>
      </c>
      <c r="H23" s="13">
        <f>AVERAGE(D23:D24)</f>
        <v>17.89</v>
      </c>
      <c r="I23" s="13">
        <f t="shared" ref="I23:I27" si="4">G23-H23</f>
        <v>1.9949999999999974</v>
      </c>
      <c r="J23" s="13">
        <f>1.75^I23</f>
        <v>3.0539428606059902</v>
      </c>
      <c r="K23" s="14"/>
      <c r="L23" s="15">
        <f t="shared" ref="L23:L26" si="5">F23</f>
        <v>100000000</v>
      </c>
      <c r="M23" s="16">
        <f t="shared" ref="M23:M27" si="6">J23</f>
        <v>3.0539428606059902</v>
      </c>
    </row>
    <row r="24" spans="1:14" ht="15">
      <c r="A24" s="10" t="s">
        <v>31</v>
      </c>
      <c r="B24" s="15">
        <f>B23</f>
        <v>100000000</v>
      </c>
      <c r="C24" s="2">
        <v>19.84</v>
      </c>
      <c r="D24" s="2">
        <v>17.850000000000001</v>
      </c>
      <c r="F24" s="24">
        <f>B25</f>
        <v>10000000</v>
      </c>
      <c r="G24" s="13">
        <f>AVERAGE(C25:C26)</f>
        <v>23.21</v>
      </c>
      <c r="H24" s="13">
        <f>AVERAGE(D25:D26)</f>
        <v>18.295000000000002</v>
      </c>
      <c r="I24" s="13">
        <f t="shared" si="4"/>
        <v>4.9149999999999991</v>
      </c>
      <c r="J24" s="13">
        <f t="shared" ref="J24:J27" si="7">1.75^I24</f>
        <v>15.650636666162212</v>
      </c>
      <c r="K24" s="14"/>
      <c r="L24" s="15">
        <f t="shared" si="5"/>
        <v>10000000</v>
      </c>
      <c r="M24" s="16">
        <f t="shared" si="6"/>
        <v>15.650636666162212</v>
      </c>
    </row>
    <row r="25" spans="1:14" ht="15">
      <c r="A25" s="10" t="s">
        <v>5</v>
      </c>
      <c r="B25" s="15">
        <f>B24/10</f>
        <v>10000000</v>
      </c>
      <c r="C25">
        <v>23.02</v>
      </c>
      <c r="D25">
        <v>18.149999999999999</v>
      </c>
      <c r="F25" s="24">
        <f>B27</f>
        <v>1000000</v>
      </c>
      <c r="G25" s="13">
        <f>AVERAGE(C27:C28)</f>
        <v>27.02</v>
      </c>
      <c r="H25" s="13">
        <f>AVERAGE(D27:D28)</f>
        <v>18.605</v>
      </c>
      <c r="I25" s="13">
        <f t="shared" si="4"/>
        <v>8.4149999999999991</v>
      </c>
      <c r="J25" s="13">
        <f t="shared" si="7"/>
        <v>110.95967593846494</v>
      </c>
      <c r="K25" s="14"/>
      <c r="L25" s="15">
        <f t="shared" si="5"/>
        <v>1000000</v>
      </c>
      <c r="M25" s="16">
        <f t="shared" si="6"/>
        <v>110.95967593846494</v>
      </c>
    </row>
    <row r="26" spans="1:14" ht="15">
      <c r="A26" s="10">
        <v>31.17</v>
      </c>
      <c r="B26" s="15">
        <f>B25</f>
        <v>10000000</v>
      </c>
      <c r="C26" s="2">
        <v>23.4</v>
      </c>
      <c r="D26" s="2">
        <v>18.440000000000001</v>
      </c>
      <c r="F26" s="24">
        <f>B29</f>
        <v>100000</v>
      </c>
      <c r="G26" s="13">
        <f>AVERAGE(C29:C30)</f>
        <v>30.240000000000002</v>
      </c>
      <c r="H26" s="13">
        <f>AVERAGE(D29:D30)</f>
        <v>18.395000000000003</v>
      </c>
      <c r="I26" s="13">
        <f t="shared" si="4"/>
        <v>11.844999999999999</v>
      </c>
      <c r="J26" s="13">
        <f t="shared" si="7"/>
        <v>756.45950932027984</v>
      </c>
      <c r="K26" s="14"/>
      <c r="L26" s="15">
        <f t="shared" si="5"/>
        <v>100000</v>
      </c>
      <c r="M26" s="16">
        <f t="shared" si="6"/>
        <v>756.45950932027984</v>
      </c>
    </row>
    <row r="27" spans="1:14" ht="15">
      <c r="A27" s="10"/>
      <c r="B27" s="15">
        <f>B26/10</f>
        <v>1000000</v>
      </c>
      <c r="C27" s="2">
        <v>26.93</v>
      </c>
      <c r="D27" s="2">
        <v>18.670000000000002</v>
      </c>
      <c r="F27" s="24">
        <f>B31</f>
        <v>10000</v>
      </c>
      <c r="G27" s="13">
        <f>AVERAGE(C31:C32)</f>
        <v>33.200000000000003</v>
      </c>
      <c r="H27" s="13">
        <f>AVERAGE(D31:D32)</f>
        <v>17.494999999999997</v>
      </c>
      <c r="I27" s="13">
        <f t="shared" si="4"/>
        <v>15.705000000000005</v>
      </c>
      <c r="J27" s="13">
        <f t="shared" si="7"/>
        <v>6560.13164469608</v>
      </c>
      <c r="K27" s="14"/>
      <c r="L27" s="15">
        <f>F27</f>
        <v>10000</v>
      </c>
      <c r="M27" s="16">
        <f t="shared" si="6"/>
        <v>6560.13164469608</v>
      </c>
    </row>
    <row r="28" spans="1:14">
      <c r="A28" s="10"/>
      <c r="B28" s="15">
        <f>B27</f>
        <v>1000000</v>
      </c>
      <c r="C28">
        <v>27.11</v>
      </c>
      <c r="D28">
        <v>18.54</v>
      </c>
      <c r="F28" s="12"/>
      <c r="G28" s="17"/>
      <c r="H28" s="17"/>
      <c r="I28" s="13"/>
      <c r="J28" s="13"/>
      <c r="K28" s="14"/>
      <c r="L28" s="15"/>
      <c r="M28" s="16"/>
    </row>
    <row r="29" spans="1:14">
      <c r="B29" s="15">
        <f>B28/10</f>
        <v>100000</v>
      </c>
      <c r="C29" s="2">
        <v>30.21</v>
      </c>
      <c r="D29" s="2">
        <v>18.440000000000001</v>
      </c>
      <c r="E29" s="2"/>
      <c r="F29" s="2"/>
      <c r="G29" s="3"/>
      <c r="H29" s="15"/>
      <c r="I29" s="14"/>
      <c r="J29" s="14"/>
      <c r="K29" s="14"/>
      <c r="L29" s="14"/>
    </row>
    <row r="30" spans="1:14">
      <c r="A30" s="18"/>
      <c r="B30" s="15">
        <f>B29</f>
        <v>100000</v>
      </c>
      <c r="C30" s="2">
        <v>30.27</v>
      </c>
      <c r="D30" s="2">
        <v>18.350000000000001</v>
      </c>
      <c r="E30" s="2"/>
      <c r="F30" s="2"/>
      <c r="G30" s="3"/>
      <c r="H30" s="15"/>
      <c r="I30" s="14"/>
      <c r="J30" s="14"/>
      <c r="K30" s="14"/>
      <c r="L30" s="14"/>
    </row>
    <row r="31" spans="1:14">
      <c r="A31" s="19"/>
      <c r="B31" s="12">
        <f>B30/10</f>
        <v>10000</v>
      </c>
      <c r="C31">
        <v>33.31</v>
      </c>
      <c r="D31">
        <v>17.5</v>
      </c>
      <c r="E31" s="2"/>
      <c r="F31" s="2"/>
      <c r="G31" s="20"/>
      <c r="H31" s="15"/>
      <c r="I31" s="14"/>
      <c r="J31" s="14"/>
      <c r="K31" s="14"/>
      <c r="L31" s="14"/>
    </row>
    <row r="32" spans="1:14">
      <c r="A32" s="19"/>
      <c r="B32" s="15">
        <f>B31</f>
        <v>10000</v>
      </c>
      <c r="C32" s="2">
        <v>33.090000000000003</v>
      </c>
      <c r="D32" s="2">
        <v>17.489999999999998</v>
      </c>
      <c r="E32" s="2"/>
      <c r="F32" s="2"/>
      <c r="G32" s="3"/>
      <c r="H32" s="2"/>
      <c r="I32" s="14"/>
      <c r="J32" s="14"/>
      <c r="K32" s="14"/>
      <c r="L32" s="14"/>
    </row>
    <row r="36" spans="1:14" ht="15">
      <c r="A36" s="4" t="s">
        <v>23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ht="43.5">
      <c r="A37" s="6" t="s">
        <v>26</v>
      </c>
      <c r="B37" s="2" t="s">
        <v>14</v>
      </c>
      <c r="C37" s="2" t="s">
        <v>15</v>
      </c>
      <c r="D37" s="2" t="s">
        <v>5</v>
      </c>
      <c r="G37" t="s">
        <v>27</v>
      </c>
      <c r="H37" s="2" t="s">
        <v>17</v>
      </c>
      <c r="I37" s="7" t="s">
        <v>28</v>
      </c>
      <c r="J37" s="8" t="s">
        <v>19</v>
      </c>
      <c r="K37" s="2"/>
      <c r="L37" s="9" t="s">
        <v>29</v>
      </c>
      <c r="M37" t="s">
        <v>21</v>
      </c>
    </row>
    <row r="38" spans="1:14" ht="15">
      <c r="A38" s="10" t="s">
        <v>30</v>
      </c>
      <c r="B38" s="11">
        <f>100000000</f>
        <v>100000000</v>
      </c>
      <c r="C38" s="2">
        <v>22.84</v>
      </c>
      <c r="D38" s="2">
        <v>20.21</v>
      </c>
      <c r="F38" s="24">
        <f>B39</f>
        <v>100000000</v>
      </c>
      <c r="G38" s="13">
        <f>AVERAGE(C38:C39)</f>
        <v>22.880000000000003</v>
      </c>
      <c r="H38" s="13">
        <f>AVERAGE(D38:D39)</f>
        <v>20.29</v>
      </c>
      <c r="I38" s="13">
        <f t="shared" ref="I38:I42" si="8">G38-H38</f>
        <v>2.5900000000000034</v>
      </c>
      <c r="J38" s="13">
        <f>1.75^I38</f>
        <v>4.260578251050708</v>
      </c>
      <c r="K38" s="14"/>
      <c r="L38" s="15">
        <f t="shared" ref="L38:L41" si="9">F38</f>
        <v>100000000</v>
      </c>
      <c r="M38" s="28">
        <f t="shared" ref="M38:M42" si="10">J38</f>
        <v>4.260578251050708</v>
      </c>
    </row>
    <row r="39" spans="1:14" ht="15">
      <c r="A39" s="10" t="s">
        <v>31</v>
      </c>
      <c r="B39" s="15">
        <f>B38</f>
        <v>100000000</v>
      </c>
      <c r="C39" s="2">
        <v>22.92</v>
      </c>
      <c r="D39" s="2">
        <v>20.37</v>
      </c>
      <c r="F39" s="24">
        <f>B40</f>
        <v>10000000</v>
      </c>
      <c r="G39" s="13">
        <f>AVERAGE(C40:C41)</f>
        <v>25.53</v>
      </c>
      <c r="H39" s="13">
        <f>AVERAGE(D40:D41)</f>
        <v>20.494999999999997</v>
      </c>
      <c r="I39" s="13">
        <f t="shared" si="8"/>
        <v>5.0350000000000037</v>
      </c>
      <c r="J39" s="13">
        <f t="shared" ref="J39:J42" si="11">1.75^I39</f>
        <v>16.737730665053149</v>
      </c>
      <c r="K39" s="14"/>
      <c r="L39" s="15">
        <f t="shared" si="9"/>
        <v>10000000</v>
      </c>
      <c r="M39" s="28">
        <f t="shared" si="10"/>
        <v>16.737730665053149</v>
      </c>
    </row>
    <row r="40" spans="1:14" ht="15">
      <c r="A40" s="10" t="s">
        <v>5</v>
      </c>
      <c r="B40" s="15">
        <f>B39/10</f>
        <v>10000000</v>
      </c>
      <c r="C40">
        <v>25.07</v>
      </c>
      <c r="D40">
        <v>20.5</v>
      </c>
      <c r="F40" s="24">
        <f>B42</f>
        <v>1000000</v>
      </c>
      <c r="G40" s="13">
        <f>AVERAGE(C42:C43)</f>
        <v>29</v>
      </c>
      <c r="H40" s="13">
        <f>AVERAGE(D42:D43)</f>
        <v>20.125</v>
      </c>
      <c r="I40" s="13">
        <f t="shared" si="8"/>
        <v>8.875</v>
      </c>
      <c r="J40" s="13">
        <f t="shared" si="11"/>
        <v>143.53660904032171</v>
      </c>
      <c r="K40" s="14"/>
      <c r="L40" s="15">
        <f t="shared" si="9"/>
        <v>1000000</v>
      </c>
      <c r="M40" s="28">
        <f t="shared" si="10"/>
        <v>143.53660904032171</v>
      </c>
    </row>
    <row r="41" spans="1:14" ht="15">
      <c r="A41" s="10">
        <v>31.17</v>
      </c>
      <c r="B41" s="15">
        <f>B40</f>
        <v>10000000</v>
      </c>
      <c r="C41" s="2">
        <v>25.99</v>
      </c>
      <c r="D41" s="2">
        <v>20.49</v>
      </c>
      <c r="F41" s="24">
        <f>B44</f>
        <v>100000</v>
      </c>
      <c r="G41" s="13">
        <f>AVERAGE(C44:C45)</f>
        <v>30.82</v>
      </c>
      <c r="H41" s="13">
        <f>AVERAGE(D44:D45)</f>
        <v>19.445</v>
      </c>
      <c r="I41" s="13">
        <f t="shared" si="8"/>
        <v>11.375</v>
      </c>
      <c r="J41" s="13">
        <f t="shared" si="11"/>
        <v>581.51082519236365</v>
      </c>
      <c r="K41" s="14"/>
      <c r="L41" s="15">
        <f t="shared" si="9"/>
        <v>100000</v>
      </c>
      <c r="M41" s="28">
        <f t="shared" si="10"/>
        <v>581.51082519236365</v>
      </c>
    </row>
    <row r="42" spans="1:14" ht="15">
      <c r="A42" s="10"/>
      <c r="B42" s="15">
        <f>B41/10</f>
        <v>1000000</v>
      </c>
      <c r="C42" s="2">
        <v>29.2</v>
      </c>
      <c r="D42" s="2">
        <v>20.07</v>
      </c>
      <c r="F42" s="24">
        <f>B46</f>
        <v>10000</v>
      </c>
      <c r="G42" s="13">
        <f>AVERAGE(C46:C47)</f>
        <v>32.414999999999999</v>
      </c>
      <c r="H42" s="13">
        <f>AVERAGE(D46:D47)</f>
        <v>16.32</v>
      </c>
      <c r="I42" s="13">
        <f t="shared" si="8"/>
        <v>16.094999999999999</v>
      </c>
      <c r="J42" s="13">
        <f t="shared" si="11"/>
        <v>8160.1359374500698</v>
      </c>
      <c r="K42" s="14"/>
      <c r="L42" s="15">
        <f>F42</f>
        <v>10000</v>
      </c>
      <c r="M42" s="28">
        <f t="shared" si="10"/>
        <v>8160.1359374500698</v>
      </c>
    </row>
    <row r="43" spans="1:14">
      <c r="A43" s="10"/>
      <c r="B43" s="15">
        <f>B42</f>
        <v>1000000</v>
      </c>
      <c r="C43">
        <v>28.8</v>
      </c>
      <c r="D43">
        <v>20.18</v>
      </c>
      <c r="F43" s="12"/>
      <c r="G43" s="17"/>
      <c r="H43" s="17"/>
      <c r="I43" s="13"/>
      <c r="J43" s="13"/>
      <c r="K43" s="14"/>
      <c r="L43" s="15"/>
      <c r="M43" s="16"/>
    </row>
    <row r="44" spans="1:14">
      <c r="B44" s="15">
        <f>B43/10</f>
        <v>100000</v>
      </c>
      <c r="C44" s="2">
        <v>30.69</v>
      </c>
      <c r="D44" s="2">
        <v>19.329999999999998</v>
      </c>
      <c r="E44" s="2"/>
      <c r="F44" s="2"/>
      <c r="G44" s="3"/>
      <c r="H44" s="15"/>
      <c r="I44" s="14"/>
      <c r="J44" s="14"/>
      <c r="K44" s="14"/>
      <c r="L44" s="14"/>
    </row>
    <row r="45" spans="1:14">
      <c r="A45" s="18"/>
      <c r="B45" s="15">
        <f>B44</f>
        <v>100000</v>
      </c>
      <c r="C45" s="2">
        <v>30.95</v>
      </c>
      <c r="D45" s="2">
        <v>19.559999999999999</v>
      </c>
      <c r="E45" s="2"/>
      <c r="F45" s="2"/>
      <c r="G45" s="3"/>
      <c r="H45" s="15"/>
      <c r="I45" s="14"/>
      <c r="J45" s="14"/>
      <c r="K45" s="14"/>
      <c r="L45" s="14"/>
    </row>
    <row r="46" spans="1:14">
      <c r="A46" s="19"/>
      <c r="B46" s="12">
        <f>B45/10</f>
        <v>10000</v>
      </c>
      <c r="C46">
        <v>32.049999999999997</v>
      </c>
      <c r="D46">
        <v>16.34</v>
      </c>
      <c r="E46" s="2"/>
      <c r="F46" s="2"/>
      <c r="G46" s="20"/>
      <c r="H46" s="15"/>
      <c r="I46" s="14"/>
      <c r="J46" s="14"/>
      <c r="K46" s="14"/>
      <c r="L46" s="14"/>
    </row>
    <row r="47" spans="1:14">
      <c r="A47" s="19"/>
      <c r="B47" s="15">
        <f>B46</f>
        <v>10000</v>
      </c>
      <c r="C47">
        <v>32.78</v>
      </c>
      <c r="D47">
        <v>16.3</v>
      </c>
      <c r="E47" s="2"/>
      <c r="F47" s="2"/>
      <c r="G47" s="3"/>
      <c r="H47" s="2"/>
      <c r="I47" s="14"/>
      <c r="J47" s="14"/>
      <c r="K47" s="14"/>
      <c r="L47" s="14"/>
    </row>
    <row r="64" spans="12:13">
      <c r="L64" s="12"/>
      <c r="M64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02578-8D9A-43A4-A3A8-CE5AA6A5791A}">
  <dimension ref="A1:M58"/>
  <sheetViews>
    <sheetView zoomScale="80" zoomScaleNormal="80" workbookViewId="0">
      <selection activeCell="A4" sqref="A4:D4"/>
    </sheetView>
  </sheetViews>
  <sheetFormatPr defaultRowHeight="14.25"/>
  <cols>
    <col min="15" max="15" width="11.85546875" bestFit="1" customWidth="1"/>
  </cols>
  <sheetData>
    <row r="1" spans="1:13">
      <c r="A1" t="s">
        <v>32</v>
      </c>
      <c r="J1" s="1" t="s">
        <v>10</v>
      </c>
      <c r="K1" s="1"/>
      <c r="L1" s="1"/>
    </row>
    <row r="2" spans="1:13">
      <c r="J2" s="2" t="s">
        <v>33</v>
      </c>
      <c r="K2" s="3">
        <v>0.85</v>
      </c>
      <c r="L2" s="2">
        <v>1.85</v>
      </c>
    </row>
    <row r="3" spans="1:13">
      <c r="J3" s="2"/>
      <c r="K3" s="3"/>
      <c r="L3" s="2"/>
    </row>
    <row r="4" spans="1:13">
      <c r="A4" s="63" t="s">
        <v>12</v>
      </c>
      <c r="B4" s="63"/>
      <c r="C4" s="63"/>
      <c r="D4" s="63"/>
      <c r="J4" s="2"/>
      <c r="K4" s="3"/>
      <c r="L4" s="2"/>
    </row>
    <row r="5" spans="1:13">
      <c r="J5" s="2"/>
      <c r="K5" s="3"/>
      <c r="L5" s="2"/>
    </row>
    <row r="7" spans="1:13" ht="15">
      <c r="A7" s="4" t="s">
        <v>13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43.5">
      <c r="A8" s="6"/>
      <c r="B8" s="2" t="s">
        <v>14</v>
      </c>
      <c r="C8" s="2" t="s">
        <v>34</v>
      </c>
      <c r="D8" s="2" t="s">
        <v>5</v>
      </c>
      <c r="G8" t="s">
        <v>35</v>
      </c>
      <c r="H8" s="2" t="s">
        <v>17</v>
      </c>
      <c r="I8" s="7" t="s">
        <v>36</v>
      </c>
      <c r="J8" s="8" t="s">
        <v>19</v>
      </c>
      <c r="K8" s="2"/>
      <c r="L8" s="9" t="s">
        <v>37</v>
      </c>
      <c r="M8" t="s">
        <v>21</v>
      </c>
    </row>
    <row r="9" spans="1:13" ht="15">
      <c r="A9" s="10"/>
      <c r="B9" s="11">
        <f>100000000</f>
        <v>100000000</v>
      </c>
      <c r="C9" s="2">
        <v>20.399999999999999</v>
      </c>
      <c r="D9" s="2">
        <v>17.239999999999998</v>
      </c>
      <c r="F9" s="24">
        <f>B10</f>
        <v>100000000</v>
      </c>
      <c r="G9" s="13">
        <f>AVERAGE(C9:C10)</f>
        <v>20.454999999999998</v>
      </c>
      <c r="H9" s="13">
        <f>AVERAGE(D9:D10)</f>
        <v>17.155000000000001</v>
      </c>
      <c r="I9" s="13">
        <f t="shared" ref="I9:I12" si="0">G9-H9</f>
        <v>3.2999999999999972</v>
      </c>
      <c r="J9" s="13">
        <f>1.85^I9</f>
        <v>7.6149438216918739</v>
      </c>
      <c r="K9" s="14"/>
      <c r="L9" s="15">
        <f t="shared" ref="L9:L12" si="1">F9</f>
        <v>100000000</v>
      </c>
      <c r="M9" s="16">
        <f t="shared" ref="M9:M12" si="2">J9</f>
        <v>7.6149438216918739</v>
      </c>
    </row>
    <row r="10" spans="1:13" ht="15">
      <c r="A10" s="10"/>
      <c r="B10" s="15">
        <f>B9</f>
        <v>100000000</v>
      </c>
      <c r="C10" s="2">
        <v>20.51</v>
      </c>
      <c r="D10" s="2">
        <v>17.07</v>
      </c>
      <c r="F10" s="24">
        <f>B11</f>
        <v>10000000</v>
      </c>
      <c r="G10" s="13">
        <f>AVERAGE(C11:C12)</f>
        <v>24.094999999999999</v>
      </c>
      <c r="H10" s="13">
        <f>AVERAGE(D11:D12)</f>
        <v>17.604999999999997</v>
      </c>
      <c r="I10" s="13">
        <f t="shared" si="0"/>
        <v>6.490000000000002</v>
      </c>
      <c r="J10" s="13">
        <f t="shared" ref="J10:J12" si="3">1.85^I10</f>
        <v>54.193165228329008</v>
      </c>
      <c r="K10" s="14"/>
      <c r="L10" s="15">
        <f t="shared" si="1"/>
        <v>10000000</v>
      </c>
      <c r="M10" s="16">
        <f t="shared" si="2"/>
        <v>54.193165228329008</v>
      </c>
    </row>
    <row r="11" spans="1:13" ht="15">
      <c r="A11" s="10"/>
      <c r="B11" s="15">
        <f>B10/10</f>
        <v>10000000</v>
      </c>
      <c r="C11">
        <v>24.07</v>
      </c>
      <c r="D11">
        <v>17.239999999999998</v>
      </c>
      <c r="F11" s="24">
        <f>B13</f>
        <v>1000000</v>
      </c>
      <c r="G11" s="13">
        <f>AVERAGE(C13:C14)</f>
        <v>28.07</v>
      </c>
      <c r="H11" s="13">
        <f>AVERAGE(D13:D14)</f>
        <v>17.579999999999998</v>
      </c>
      <c r="I11" s="13">
        <f t="shared" si="0"/>
        <v>10.490000000000002</v>
      </c>
      <c r="J11" s="13">
        <f t="shared" si="3"/>
        <v>634.79197960931458</v>
      </c>
      <c r="K11" s="14"/>
      <c r="L11" s="15">
        <f t="shared" si="1"/>
        <v>1000000</v>
      </c>
      <c r="M11" s="16">
        <f t="shared" si="2"/>
        <v>634.79197960931458</v>
      </c>
    </row>
    <row r="12" spans="1:13" ht="15">
      <c r="A12" s="10"/>
      <c r="B12" s="15">
        <f>B11</f>
        <v>10000000</v>
      </c>
      <c r="C12" s="2">
        <v>24.12</v>
      </c>
      <c r="D12" s="2">
        <v>17.97</v>
      </c>
      <c r="F12" s="24">
        <f>B15</f>
        <v>100000</v>
      </c>
      <c r="G12" s="13">
        <f>AVERAGE(C15:C16)</f>
        <v>31.145</v>
      </c>
      <c r="H12" s="13">
        <f>AVERAGE(D15:D16)</f>
        <v>17.515000000000001</v>
      </c>
      <c r="I12" s="13">
        <f t="shared" si="0"/>
        <v>13.629999999999999</v>
      </c>
      <c r="J12" s="13">
        <f t="shared" si="3"/>
        <v>4380.7720755807577</v>
      </c>
      <c r="K12" s="14"/>
      <c r="L12" s="15">
        <f t="shared" si="1"/>
        <v>100000</v>
      </c>
      <c r="M12" s="16">
        <f t="shared" si="2"/>
        <v>4380.7720755807577</v>
      </c>
    </row>
    <row r="13" spans="1:13" ht="15">
      <c r="A13" s="10"/>
      <c r="B13" s="15">
        <f>B12/10</f>
        <v>1000000</v>
      </c>
      <c r="C13" s="2">
        <v>28.09</v>
      </c>
      <c r="D13" s="2">
        <v>17.52</v>
      </c>
      <c r="F13" s="24"/>
      <c r="G13" s="13"/>
      <c r="H13" s="13"/>
      <c r="I13" s="13"/>
      <c r="J13" s="13"/>
      <c r="K13" s="14"/>
      <c r="L13" s="15"/>
      <c r="M13" s="16"/>
    </row>
    <row r="14" spans="1:13">
      <c r="A14" s="10"/>
      <c r="B14" s="15">
        <f>B13</f>
        <v>1000000</v>
      </c>
      <c r="C14">
        <v>28.05</v>
      </c>
      <c r="D14">
        <v>17.64</v>
      </c>
      <c r="F14" s="12"/>
      <c r="G14" s="17"/>
      <c r="H14" s="17"/>
      <c r="I14" s="13"/>
      <c r="J14" s="13"/>
      <c r="K14" s="14"/>
      <c r="L14" s="15"/>
      <c r="M14" s="16"/>
    </row>
    <row r="15" spans="1:13">
      <c r="B15" s="15">
        <f>B14/10</f>
        <v>100000</v>
      </c>
      <c r="C15" s="2">
        <v>31.22</v>
      </c>
      <c r="D15" s="2">
        <v>17.510000000000002</v>
      </c>
      <c r="E15" s="2"/>
      <c r="F15" s="2"/>
      <c r="G15" s="3"/>
      <c r="H15" s="15"/>
      <c r="I15" s="14"/>
      <c r="J15" s="14"/>
      <c r="K15" s="14"/>
      <c r="L15" s="14"/>
    </row>
    <row r="16" spans="1:13">
      <c r="A16" s="18"/>
      <c r="B16" s="15">
        <f>B15</f>
        <v>100000</v>
      </c>
      <c r="C16" s="2">
        <v>31.07</v>
      </c>
      <c r="D16" s="2">
        <v>17.52</v>
      </c>
      <c r="E16" s="2"/>
      <c r="F16" s="2"/>
      <c r="G16" s="3"/>
      <c r="H16" s="15"/>
      <c r="I16" s="14"/>
      <c r="J16" s="14"/>
      <c r="K16" s="14"/>
      <c r="L16" s="14"/>
    </row>
    <row r="17" spans="1:13">
      <c r="A17" s="19"/>
      <c r="B17" s="12"/>
      <c r="E17" s="2"/>
      <c r="F17" s="2"/>
      <c r="G17" s="20"/>
      <c r="H17" s="15"/>
      <c r="I17" s="14"/>
      <c r="J17" s="14"/>
      <c r="K17" s="14"/>
      <c r="L17" s="14"/>
    </row>
    <row r="18" spans="1:13">
      <c r="A18" s="19"/>
      <c r="B18" s="15"/>
      <c r="C18" s="2"/>
      <c r="D18" s="2"/>
      <c r="E18" s="2"/>
      <c r="F18" s="2"/>
      <c r="G18" s="3"/>
      <c r="H18" s="2"/>
      <c r="I18" s="14"/>
      <c r="J18" s="14"/>
      <c r="K18" s="14"/>
      <c r="L18" s="14"/>
    </row>
    <row r="19" spans="1:13">
      <c r="A19" s="19"/>
      <c r="C19" s="2"/>
      <c r="D19" s="2"/>
      <c r="E19" s="2"/>
      <c r="F19" s="2"/>
      <c r="G19" s="3"/>
      <c r="H19" s="2"/>
      <c r="I19" s="14"/>
      <c r="J19" s="14"/>
      <c r="K19" s="14"/>
      <c r="L19" s="14"/>
    </row>
    <row r="20" spans="1:13" ht="15">
      <c r="A20" s="2"/>
      <c r="C20" s="2"/>
      <c r="D20" s="2"/>
      <c r="E20" s="2"/>
      <c r="F20" s="2"/>
      <c r="G20" s="3"/>
      <c r="H20" s="21"/>
      <c r="I20" s="14"/>
      <c r="J20" s="14"/>
      <c r="K20" s="14"/>
      <c r="L20" s="14"/>
    </row>
    <row r="21" spans="1:13" ht="15">
      <c r="A21" s="4" t="s">
        <v>22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43.5">
      <c r="A22" s="6"/>
      <c r="B22" s="2" t="s">
        <v>14</v>
      </c>
      <c r="C22" s="2" t="s">
        <v>34</v>
      </c>
      <c r="D22" s="2" t="s">
        <v>5</v>
      </c>
      <c r="G22" t="s">
        <v>35</v>
      </c>
      <c r="H22" s="2" t="s">
        <v>17</v>
      </c>
      <c r="I22" s="7" t="s">
        <v>36</v>
      </c>
      <c r="J22" s="8" t="s">
        <v>19</v>
      </c>
      <c r="K22" s="2"/>
      <c r="L22" s="9" t="s">
        <v>37</v>
      </c>
      <c r="M22" t="s">
        <v>21</v>
      </c>
    </row>
    <row r="23" spans="1:13" ht="15">
      <c r="A23" s="10"/>
      <c r="B23" s="11">
        <f>100000000</f>
        <v>100000000</v>
      </c>
      <c r="C23" s="2">
        <v>19.78</v>
      </c>
      <c r="D23" s="2">
        <v>17.88</v>
      </c>
      <c r="F23" s="24">
        <f>B24</f>
        <v>100000000</v>
      </c>
      <c r="G23" s="13">
        <f>AVERAGE(C23:C24)</f>
        <v>19.805</v>
      </c>
      <c r="H23" s="13">
        <f>AVERAGE(D23:D24)</f>
        <v>17.920000000000002</v>
      </c>
      <c r="I23" s="13">
        <f t="shared" ref="I23:I26" si="4">G23-H23</f>
        <v>1.884999999999998</v>
      </c>
      <c r="J23" s="13">
        <f>1.85^I23</f>
        <v>3.1887370511860205</v>
      </c>
      <c r="K23" s="14"/>
      <c r="L23" s="15">
        <f t="shared" ref="L23:L26" si="5">F23</f>
        <v>100000000</v>
      </c>
      <c r="M23" s="16">
        <f t="shared" ref="M23:M26" si="6">J23</f>
        <v>3.1887370511860205</v>
      </c>
    </row>
    <row r="24" spans="1:13" ht="15">
      <c r="A24" s="10"/>
      <c r="B24" s="15">
        <f>B23</f>
        <v>100000000</v>
      </c>
      <c r="C24" s="2">
        <v>19.829999999999998</v>
      </c>
      <c r="D24" s="2">
        <v>17.96</v>
      </c>
      <c r="F24" s="24">
        <f>B25</f>
        <v>10000000</v>
      </c>
      <c r="G24" s="13">
        <f>AVERAGE(C25:C26)</f>
        <v>24.259999999999998</v>
      </c>
      <c r="H24" s="13">
        <f>AVERAGE(D25:D26)</f>
        <v>18.314999999999998</v>
      </c>
      <c r="I24" s="13">
        <f t="shared" si="4"/>
        <v>5.9450000000000003</v>
      </c>
      <c r="J24" s="13">
        <f t="shared" ref="J24:J26" si="7">1.85^I24</f>
        <v>38.75573033160078</v>
      </c>
      <c r="K24" s="14"/>
      <c r="L24" s="15">
        <f t="shared" si="5"/>
        <v>10000000</v>
      </c>
      <c r="M24" s="16">
        <f t="shared" si="6"/>
        <v>38.75573033160078</v>
      </c>
    </row>
    <row r="25" spans="1:13" ht="15">
      <c r="A25" s="10"/>
      <c r="B25" s="15">
        <f>B24/10</f>
        <v>10000000</v>
      </c>
      <c r="C25">
        <v>24.38</v>
      </c>
      <c r="D25">
        <v>18.16</v>
      </c>
      <c r="F25" s="24">
        <f>B27</f>
        <v>1000000</v>
      </c>
      <c r="G25" s="13">
        <f>AVERAGE(C27:C28)</f>
        <v>28.125</v>
      </c>
      <c r="H25" s="13">
        <f>AVERAGE(D27:D28)</f>
        <v>18.75</v>
      </c>
      <c r="I25" s="13">
        <f t="shared" si="4"/>
        <v>9.375</v>
      </c>
      <c r="J25" s="13">
        <f t="shared" si="7"/>
        <v>319.69434468654447</v>
      </c>
      <c r="K25" s="14"/>
      <c r="L25" s="15">
        <f t="shared" si="5"/>
        <v>1000000</v>
      </c>
      <c r="M25" s="16">
        <f t="shared" si="6"/>
        <v>319.69434468654447</v>
      </c>
    </row>
    <row r="26" spans="1:13" ht="15">
      <c r="A26" s="10"/>
      <c r="B26" s="15">
        <f>B25</f>
        <v>10000000</v>
      </c>
      <c r="C26" s="2">
        <v>24.14</v>
      </c>
      <c r="D26" s="2">
        <v>18.47</v>
      </c>
      <c r="F26" s="24">
        <f>B29</f>
        <v>100000</v>
      </c>
      <c r="G26" s="13">
        <f>AVERAGE(C29:C30)</f>
        <v>31.484999999999999</v>
      </c>
      <c r="H26" s="13">
        <f>AVERAGE(D29:D30)</f>
        <v>18.96</v>
      </c>
      <c r="I26" s="13">
        <f t="shared" si="4"/>
        <v>12.524999999999999</v>
      </c>
      <c r="J26" s="13">
        <f t="shared" si="7"/>
        <v>2219.8615978346475</v>
      </c>
      <c r="K26" s="14"/>
      <c r="L26" s="15">
        <f t="shared" si="5"/>
        <v>100000</v>
      </c>
      <c r="M26" s="16">
        <f t="shared" si="6"/>
        <v>2219.8615978346475</v>
      </c>
    </row>
    <row r="27" spans="1:13" ht="15">
      <c r="A27" s="10"/>
      <c r="B27" s="15">
        <f>B26/10</f>
        <v>1000000</v>
      </c>
      <c r="C27" s="2">
        <v>28.09</v>
      </c>
      <c r="D27" s="2">
        <v>18.78</v>
      </c>
      <c r="F27" s="24"/>
      <c r="G27" s="13"/>
      <c r="H27" s="13"/>
      <c r="I27" s="13"/>
      <c r="J27" s="13"/>
      <c r="K27" s="14"/>
      <c r="L27" s="15"/>
      <c r="M27" s="16"/>
    </row>
    <row r="28" spans="1:13">
      <c r="A28" s="10"/>
      <c r="B28" s="15">
        <f>B27</f>
        <v>1000000</v>
      </c>
      <c r="C28">
        <v>28.16</v>
      </c>
      <c r="D28">
        <v>18.72</v>
      </c>
      <c r="F28" s="12"/>
      <c r="G28" s="17"/>
      <c r="H28" s="17"/>
      <c r="I28" s="13"/>
      <c r="J28" s="13"/>
      <c r="K28" s="14"/>
      <c r="L28" s="15"/>
      <c r="M28" s="16"/>
    </row>
    <row r="29" spans="1:13">
      <c r="B29" s="15">
        <f>B28/10</f>
        <v>100000</v>
      </c>
      <c r="C29" s="2">
        <v>31.72</v>
      </c>
      <c r="D29" s="2">
        <v>18.91</v>
      </c>
      <c r="E29" s="2"/>
      <c r="F29" s="2"/>
      <c r="G29" s="3"/>
      <c r="H29" s="15"/>
      <c r="I29" s="14"/>
      <c r="J29" s="14"/>
      <c r="K29" s="14"/>
      <c r="L29" s="14"/>
    </row>
    <row r="30" spans="1:13">
      <c r="A30" s="18"/>
      <c r="B30" s="15">
        <f>B29</f>
        <v>100000</v>
      </c>
      <c r="C30" s="2">
        <v>31.25</v>
      </c>
      <c r="D30" s="2">
        <v>19.010000000000002</v>
      </c>
      <c r="E30" s="2"/>
      <c r="F30" s="2"/>
      <c r="G30" s="3"/>
      <c r="H30" s="15"/>
      <c r="I30" s="14"/>
      <c r="J30" s="14"/>
      <c r="K30" s="14"/>
      <c r="L30" s="14"/>
    </row>
    <row r="31" spans="1:13">
      <c r="A31" s="19"/>
      <c r="B31" s="12"/>
      <c r="E31" s="2"/>
      <c r="F31" s="2"/>
      <c r="G31" s="20"/>
      <c r="H31" s="15"/>
      <c r="I31" s="14"/>
      <c r="J31" s="14"/>
      <c r="K31" s="14"/>
      <c r="L31" s="14"/>
    </row>
    <row r="32" spans="1:13">
      <c r="A32" s="19"/>
      <c r="B32" s="15"/>
      <c r="C32" s="2"/>
      <c r="D32" s="2"/>
      <c r="E32" s="2"/>
      <c r="F32" s="2"/>
      <c r="G32" s="3"/>
      <c r="H32" s="2"/>
      <c r="I32" s="14"/>
      <c r="J32" s="14"/>
      <c r="K32" s="14"/>
      <c r="L32" s="14"/>
    </row>
    <row r="34" spans="1:13" ht="15">
      <c r="A34" s="4" t="s">
        <v>23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ht="43.5">
      <c r="A35" s="6"/>
      <c r="B35" s="2" t="s">
        <v>14</v>
      </c>
      <c r="C35" s="2" t="s">
        <v>34</v>
      </c>
      <c r="D35" s="2" t="s">
        <v>5</v>
      </c>
      <c r="G35" t="s">
        <v>35</v>
      </c>
      <c r="H35" s="2" t="s">
        <v>17</v>
      </c>
      <c r="I35" s="7" t="s">
        <v>36</v>
      </c>
      <c r="J35" s="8" t="s">
        <v>19</v>
      </c>
      <c r="K35" s="2"/>
      <c r="L35" s="9" t="s">
        <v>37</v>
      </c>
      <c r="M35" t="s">
        <v>21</v>
      </c>
    </row>
    <row r="36" spans="1:13" ht="15">
      <c r="A36" s="10"/>
      <c r="B36" s="11">
        <f>100000000</f>
        <v>100000000</v>
      </c>
      <c r="C36">
        <v>18.98</v>
      </c>
      <c r="D36">
        <v>16.899999999999999</v>
      </c>
      <c r="F36" s="24">
        <f>B37</f>
        <v>100000000</v>
      </c>
      <c r="G36" s="13">
        <f>AVERAGE(C36:C38)</f>
        <v>19.010000000000002</v>
      </c>
      <c r="H36" s="13">
        <f>AVERAGE(D36:D37)</f>
        <v>16.835000000000001</v>
      </c>
      <c r="I36" s="13">
        <f t="shared" ref="I36:I39" si="8">G36-H36</f>
        <v>2.1750000000000007</v>
      </c>
      <c r="J36" s="13">
        <f>1.85^I36</f>
        <v>3.8115226883073943</v>
      </c>
      <c r="K36" s="14"/>
      <c r="L36" s="15">
        <f t="shared" ref="L36:L39" si="9">F36</f>
        <v>100000000</v>
      </c>
      <c r="M36" s="16">
        <f t="shared" ref="M36:M39" si="10">J36</f>
        <v>3.8115226883073943</v>
      </c>
    </row>
    <row r="37" spans="1:13" ht="15">
      <c r="A37" s="10"/>
      <c r="B37" s="15">
        <f>B36</f>
        <v>100000000</v>
      </c>
      <c r="C37">
        <v>18.95</v>
      </c>
      <c r="D37">
        <v>16.77</v>
      </c>
      <c r="F37" s="24">
        <f>B39</f>
        <v>10000000</v>
      </c>
      <c r="G37" s="13">
        <f>AVERAGE(C39:C41)</f>
        <v>22.316666666666666</v>
      </c>
      <c r="H37" s="13">
        <f>AVERAGE(D39:D41)</f>
        <v>16.909999999999997</v>
      </c>
      <c r="I37" s="13">
        <f t="shared" si="8"/>
        <v>5.4066666666666698</v>
      </c>
      <c r="J37" s="13">
        <f t="shared" ref="J37:J39" si="11">1.85^I37</f>
        <v>27.829697020430025</v>
      </c>
      <c r="K37" s="14"/>
      <c r="L37" s="15">
        <f t="shared" si="9"/>
        <v>10000000</v>
      </c>
      <c r="M37" s="16">
        <f t="shared" si="10"/>
        <v>27.829697020430025</v>
      </c>
    </row>
    <row r="38" spans="1:13" ht="15">
      <c r="A38" s="10"/>
      <c r="B38" s="12">
        <f>B37</f>
        <v>100000000</v>
      </c>
      <c r="C38">
        <v>19.100000000000001</v>
      </c>
      <c r="D38">
        <v>17.03</v>
      </c>
      <c r="F38" s="24">
        <f>B42</f>
        <v>1000000</v>
      </c>
      <c r="G38" s="13">
        <f>AVERAGE(C42:C44)</f>
        <v>25.786666666666662</v>
      </c>
      <c r="H38" s="13">
        <f>AVERAGE(D42:D43)</f>
        <v>16.560000000000002</v>
      </c>
      <c r="I38" s="13">
        <f t="shared" si="8"/>
        <v>9.2266666666666595</v>
      </c>
      <c r="J38" s="13">
        <f t="shared" si="11"/>
        <v>291.81289607000025</v>
      </c>
      <c r="K38" s="14"/>
      <c r="L38" s="15">
        <f t="shared" si="9"/>
        <v>1000000</v>
      </c>
      <c r="M38" s="16">
        <f t="shared" si="10"/>
        <v>291.81289607000025</v>
      </c>
    </row>
    <row r="39" spans="1:13" ht="15">
      <c r="A39" s="10"/>
      <c r="B39" s="15">
        <f>B37/10</f>
        <v>10000000</v>
      </c>
      <c r="C39">
        <v>22.46</v>
      </c>
      <c r="D39">
        <v>16.989999999999998</v>
      </c>
      <c r="F39" s="24">
        <f>B45</f>
        <v>100000</v>
      </c>
      <c r="G39" s="13">
        <f>AVERAGE(C45:C47)</f>
        <v>34.193333333333335</v>
      </c>
      <c r="H39" s="13">
        <f>AVERAGE(D45:D47)</f>
        <v>18.39</v>
      </c>
      <c r="I39" s="13">
        <f t="shared" si="8"/>
        <v>15.803333333333335</v>
      </c>
      <c r="J39" s="13">
        <f t="shared" si="11"/>
        <v>16680.30091841982</v>
      </c>
      <c r="K39" s="14"/>
      <c r="L39" s="15">
        <f t="shared" si="9"/>
        <v>100000</v>
      </c>
      <c r="M39" s="16">
        <f t="shared" si="10"/>
        <v>16680.30091841982</v>
      </c>
    </row>
    <row r="40" spans="1:13" ht="15">
      <c r="A40" s="10"/>
      <c r="B40" s="15">
        <f>B39</f>
        <v>10000000</v>
      </c>
      <c r="C40">
        <v>22.25</v>
      </c>
      <c r="D40">
        <v>16.829999999999998</v>
      </c>
      <c r="F40" s="24"/>
      <c r="G40" s="13"/>
      <c r="H40" s="13"/>
      <c r="I40" s="13"/>
      <c r="J40" s="13"/>
      <c r="K40" s="14"/>
      <c r="L40" s="15"/>
      <c r="M40" s="16"/>
    </row>
    <row r="41" spans="1:13">
      <c r="A41" s="10"/>
      <c r="B41" s="15">
        <f>B40</f>
        <v>10000000</v>
      </c>
      <c r="C41">
        <v>22.24</v>
      </c>
      <c r="D41">
        <v>16.91</v>
      </c>
      <c r="F41" s="12"/>
      <c r="G41" s="17"/>
      <c r="H41" s="17"/>
      <c r="I41" s="13"/>
      <c r="J41" s="13"/>
      <c r="K41" s="14"/>
      <c r="L41" s="15"/>
      <c r="M41" s="16"/>
    </row>
    <row r="42" spans="1:13">
      <c r="B42" s="15">
        <f>B40/10</f>
        <v>1000000</v>
      </c>
      <c r="C42">
        <v>25.83</v>
      </c>
      <c r="D42">
        <v>16.5</v>
      </c>
      <c r="E42" s="2"/>
      <c r="F42" s="2"/>
      <c r="G42" s="3"/>
      <c r="H42" s="15"/>
      <c r="I42" s="14"/>
      <c r="J42" s="14"/>
      <c r="K42" s="14"/>
      <c r="L42" s="14"/>
    </row>
    <row r="43" spans="1:13">
      <c r="A43" s="18"/>
      <c r="B43" s="15">
        <f>B42</f>
        <v>1000000</v>
      </c>
      <c r="C43">
        <v>25.74</v>
      </c>
      <c r="D43">
        <v>16.62</v>
      </c>
      <c r="E43" s="2"/>
      <c r="F43" s="2"/>
      <c r="G43" s="3"/>
      <c r="H43" s="15"/>
      <c r="I43" s="14"/>
      <c r="J43" s="14"/>
      <c r="K43" s="14"/>
      <c r="L43" s="14"/>
    </row>
    <row r="44" spans="1:13">
      <c r="A44" s="19"/>
      <c r="B44" s="15">
        <f>B43</f>
        <v>1000000</v>
      </c>
      <c r="C44">
        <v>25.79</v>
      </c>
      <c r="D44">
        <v>16.809999999999999</v>
      </c>
      <c r="E44" s="2"/>
      <c r="F44" s="2"/>
      <c r="G44" s="20"/>
      <c r="H44" s="15"/>
      <c r="I44" s="14"/>
      <c r="J44" s="14"/>
      <c r="K44" s="14"/>
      <c r="L44" s="14"/>
    </row>
    <row r="45" spans="1:13">
      <c r="A45" s="19"/>
      <c r="B45" s="15">
        <f>B43/10</f>
        <v>100000</v>
      </c>
      <c r="C45" s="2">
        <v>34.28</v>
      </c>
      <c r="D45" s="2">
        <v>18.690000000000001</v>
      </c>
      <c r="E45" s="2"/>
      <c r="F45" s="2"/>
      <c r="G45" s="3"/>
      <c r="H45" s="2"/>
      <c r="I45" s="14"/>
      <c r="J45" s="14"/>
      <c r="K45" s="14"/>
      <c r="L45" s="14"/>
    </row>
    <row r="46" spans="1:13">
      <c r="B46" s="15">
        <f>B45</f>
        <v>100000</v>
      </c>
      <c r="C46">
        <v>34.19</v>
      </c>
      <c r="D46" s="2">
        <v>18.29</v>
      </c>
    </row>
    <row r="47" spans="1:13">
      <c r="B47" s="15">
        <f>B46</f>
        <v>100000</v>
      </c>
      <c r="C47">
        <v>34.11</v>
      </c>
      <c r="D47">
        <v>18.190000000000001</v>
      </c>
    </row>
    <row r="48" spans="1:13">
      <c r="B48" s="12"/>
    </row>
    <row r="49" spans="2:4">
      <c r="B49" s="12"/>
      <c r="D49" s="2"/>
    </row>
    <row r="50" spans="2:4">
      <c r="B50" s="12"/>
    </row>
    <row r="54" spans="2:4">
      <c r="C54" s="12"/>
    </row>
    <row r="55" spans="2:4">
      <c r="B55" s="12"/>
      <c r="C55" s="16"/>
    </row>
    <row r="56" spans="2:4">
      <c r="B56" s="12"/>
      <c r="C56" s="16"/>
    </row>
    <row r="57" spans="2:4">
      <c r="B57" s="12"/>
      <c r="C57" s="16"/>
    </row>
    <row r="58" spans="2:4">
      <c r="B58" s="12"/>
      <c r="C58" s="1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2BDB8-13C4-42A7-AD5C-F9C821FC7772}">
  <dimension ref="A1:M92"/>
  <sheetViews>
    <sheetView zoomScale="80" zoomScaleNormal="80" workbookViewId="0">
      <selection activeCell="A4" sqref="A4:D4"/>
    </sheetView>
  </sheetViews>
  <sheetFormatPr defaultRowHeight="14.25"/>
  <cols>
    <col min="17" max="17" width="12.85546875" customWidth="1"/>
    <col min="18" max="18" width="10.85546875" bestFit="1" customWidth="1"/>
  </cols>
  <sheetData>
    <row r="1" spans="1:13">
      <c r="A1" t="s">
        <v>38</v>
      </c>
      <c r="J1" s="1" t="s">
        <v>10</v>
      </c>
      <c r="K1" s="1"/>
      <c r="L1" s="1"/>
    </row>
    <row r="2" spans="1:13">
      <c r="J2" s="2" t="s">
        <v>39</v>
      </c>
      <c r="K2" s="3">
        <v>0.71</v>
      </c>
      <c r="L2" s="2">
        <v>1.71</v>
      </c>
    </row>
    <row r="3" spans="1:13">
      <c r="J3" s="2"/>
      <c r="K3" s="3"/>
      <c r="L3" s="2"/>
    </row>
    <row r="4" spans="1:13">
      <c r="A4" s="63" t="s">
        <v>12</v>
      </c>
      <c r="B4" s="63"/>
      <c r="C4" s="63"/>
      <c r="D4" s="63"/>
      <c r="J4" s="2"/>
      <c r="K4" s="3"/>
      <c r="L4" s="2"/>
    </row>
    <row r="5" spans="1:13">
      <c r="J5" s="2"/>
      <c r="K5" s="3"/>
      <c r="L5" s="2"/>
    </row>
    <row r="7" spans="1:13" ht="15">
      <c r="A7" s="4" t="s">
        <v>13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43.5">
      <c r="A8" s="6" t="s">
        <v>26</v>
      </c>
      <c r="B8" s="2" t="s">
        <v>14</v>
      </c>
      <c r="C8" s="2" t="s">
        <v>40</v>
      </c>
      <c r="D8" s="2" t="s">
        <v>5</v>
      </c>
      <c r="G8" t="s">
        <v>41</v>
      </c>
      <c r="H8" s="2" t="s">
        <v>17</v>
      </c>
      <c r="I8" s="7" t="s">
        <v>42</v>
      </c>
      <c r="J8" s="8" t="s">
        <v>19</v>
      </c>
      <c r="K8" s="2"/>
      <c r="L8" s="9" t="s">
        <v>43</v>
      </c>
      <c r="M8" t="s">
        <v>21</v>
      </c>
    </row>
    <row r="9" spans="1:13" ht="15">
      <c r="A9" s="10" t="s">
        <v>30</v>
      </c>
      <c r="B9" s="11">
        <f>100000000</f>
        <v>100000000</v>
      </c>
      <c r="C9">
        <v>16.86</v>
      </c>
      <c r="D9">
        <v>16.809999999999999</v>
      </c>
      <c r="F9" s="24">
        <f>B10</f>
        <v>100000000</v>
      </c>
      <c r="G9" s="13">
        <f>AVERAGE(C9:C10)</f>
        <v>17.009999999999998</v>
      </c>
      <c r="H9" s="13">
        <f>AVERAGE(D9:D10)</f>
        <v>16.84</v>
      </c>
      <c r="I9" s="13">
        <f t="shared" ref="I9:I12" si="0">G9-H9</f>
        <v>0.16999999999999815</v>
      </c>
      <c r="J9" s="13">
        <f>1.71^I9</f>
        <v>1.0954923237861911</v>
      </c>
      <c r="K9" s="14"/>
      <c r="L9" s="15">
        <f t="shared" ref="L9:L12" si="1">F9</f>
        <v>100000000</v>
      </c>
      <c r="M9" s="16">
        <f t="shared" ref="M9:M12" si="2">J9</f>
        <v>1.0954923237861911</v>
      </c>
    </row>
    <row r="10" spans="1:13" ht="15">
      <c r="A10" s="10" t="s">
        <v>31</v>
      </c>
      <c r="B10" s="15">
        <f>B9</f>
        <v>100000000</v>
      </c>
      <c r="C10">
        <v>17.16</v>
      </c>
      <c r="D10">
        <v>16.87</v>
      </c>
      <c r="F10" s="24">
        <f>B11</f>
        <v>10000000</v>
      </c>
      <c r="G10" s="13">
        <f>AVERAGE(C11:C12)</f>
        <v>19.920000000000002</v>
      </c>
      <c r="H10" s="13">
        <f>AVERAGE(D11:D12)</f>
        <v>16.759999999999998</v>
      </c>
      <c r="I10" s="13">
        <f t="shared" si="0"/>
        <v>3.1600000000000037</v>
      </c>
      <c r="J10" s="13">
        <f t="shared" ref="J10:J12" si="3">1.71^I10</f>
        <v>5.4483839993530081</v>
      </c>
      <c r="K10" s="14"/>
      <c r="L10" s="15">
        <f t="shared" si="1"/>
        <v>10000000</v>
      </c>
      <c r="M10" s="16">
        <f t="shared" si="2"/>
        <v>5.4483839993530081</v>
      </c>
    </row>
    <row r="11" spans="1:13" ht="15">
      <c r="A11" s="10" t="s">
        <v>5</v>
      </c>
      <c r="B11" s="15">
        <f>B10/10</f>
        <v>10000000</v>
      </c>
      <c r="C11">
        <v>19.600000000000001</v>
      </c>
      <c r="D11">
        <v>16.66</v>
      </c>
      <c r="F11" s="24">
        <f>B13</f>
        <v>1000000</v>
      </c>
      <c r="G11" s="13">
        <f>AVERAGE(C13:C14)</f>
        <v>25.8</v>
      </c>
      <c r="H11" s="13">
        <f>AVERAGE(D13:D14)</f>
        <v>17.59</v>
      </c>
      <c r="I11" s="13">
        <f t="shared" si="0"/>
        <v>8.2100000000000009</v>
      </c>
      <c r="J11" s="13">
        <f t="shared" si="3"/>
        <v>81.827270801053686</v>
      </c>
      <c r="K11" s="14"/>
      <c r="L11" s="15">
        <f t="shared" si="1"/>
        <v>1000000</v>
      </c>
      <c r="M11" s="16">
        <f t="shared" si="2"/>
        <v>81.827270801053686</v>
      </c>
    </row>
    <row r="12" spans="1:13" ht="15">
      <c r="A12" s="10">
        <v>31.17</v>
      </c>
      <c r="B12" s="15">
        <f>B11</f>
        <v>10000000</v>
      </c>
      <c r="C12">
        <v>20.239999999999998</v>
      </c>
      <c r="D12">
        <v>16.86</v>
      </c>
      <c r="F12" s="24">
        <f>B15</f>
        <v>100000</v>
      </c>
      <c r="G12" s="13">
        <f>AVERAGE(C15:C16)</f>
        <v>28.43</v>
      </c>
      <c r="H12" s="13">
        <f>AVERAGE(D15:D16)</f>
        <v>17.439999999999998</v>
      </c>
      <c r="I12" s="13">
        <f t="shared" si="0"/>
        <v>10.990000000000002</v>
      </c>
      <c r="J12" s="13">
        <f t="shared" si="3"/>
        <v>363.60282869239211</v>
      </c>
      <c r="K12" s="14"/>
      <c r="L12" s="15">
        <f t="shared" si="1"/>
        <v>100000</v>
      </c>
      <c r="M12" s="16">
        <f t="shared" si="2"/>
        <v>363.60282869239211</v>
      </c>
    </row>
    <row r="13" spans="1:13" ht="15">
      <c r="A13" s="10"/>
      <c r="B13" s="15">
        <f>B12/10</f>
        <v>1000000</v>
      </c>
      <c r="C13" s="2">
        <v>25.82</v>
      </c>
      <c r="D13" s="2">
        <v>17.54</v>
      </c>
      <c r="F13" s="24"/>
      <c r="G13" s="13"/>
      <c r="H13" s="13"/>
      <c r="I13" s="13"/>
      <c r="J13" s="13"/>
      <c r="K13" s="14"/>
      <c r="L13" s="15"/>
      <c r="M13" s="16"/>
    </row>
    <row r="14" spans="1:13">
      <c r="A14" s="10"/>
      <c r="B14" s="15">
        <f>B13</f>
        <v>1000000</v>
      </c>
      <c r="C14">
        <v>25.78</v>
      </c>
      <c r="D14">
        <v>17.64</v>
      </c>
      <c r="F14" s="12"/>
      <c r="G14" s="17"/>
      <c r="H14" s="17"/>
      <c r="I14" s="13"/>
      <c r="J14" s="13"/>
      <c r="K14" s="14"/>
      <c r="L14" s="15"/>
      <c r="M14" s="16"/>
    </row>
    <row r="15" spans="1:13">
      <c r="B15" s="15">
        <f>B14/10</f>
        <v>100000</v>
      </c>
      <c r="C15" s="2">
        <v>28.27</v>
      </c>
      <c r="D15" s="2">
        <v>17.41</v>
      </c>
      <c r="E15" s="2"/>
      <c r="F15" s="2"/>
      <c r="G15" s="3"/>
      <c r="H15" s="15"/>
      <c r="I15" s="14"/>
      <c r="J15" s="14"/>
      <c r="K15" s="14"/>
      <c r="L15" s="14"/>
    </row>
    <row r="16" spans="1:13">
      <c r="A16" s="18"/>
      <c r="B16" s="15">
        <f>B15</f>
        <v>100000</v>
      </c>
      <c r="C16" s="2">
        <v>28.59</v>
      </c>
      <c r="D16" s="2">
        <v>17.47</v>
      </c>
      <c r="E16" s="2"/>
      <c r="F16" s="2"/>
      <c r="G16" s="3"/>
      <c r="H16" s="15"/>
      <c r="I16" s="14"/>
      <c r="J16" s="14"/>
      <c r="K16" s="14"/>
      <c r="L16" s="14"/>
    </row>
    <row r="17" spans="1:13">
      <c r="A17" s="19"/>
      <c r="B17" s="12"/>
      <c r="E17" s="2"/>
      <c r="F17" s="2"/>
      <c r="G17" s="20"/>
      <c r="H17" s="15"/>
      <c r="I17" s="14"/>
      <c r="J17" s="14"/>
      <c r="K17" s="14"/>
      <c r="L17" s="14"/>
    </row>
    <row r="18" spans="1:13">
      <c r="A18" s="19"/>
      <c r="B18" s="15"/>
      <c r="C18" s="2"/>
      <c r="D18" s="2"/>
      <c r="E18" s="2"/>
      <c r="F18" s="2"/>
      <c r="G18" s="3"/>
      <c r="H18" s="2"/>
      <c r="I18" s="14"/>
      <c r="J18" s="14"/>
      <c r="K18" s="14"/>
      <c r="L18" s="14"/>
    </row>
    <row r="19" spans="1:13">
      <c r="A19" s="19"/>
      <c r="C19" s="2"/>
      <c r="D19" s="2"/>
      <c r="E19" s="2"/>
      <c r="F19" s="2"/>
      <c r="G19" s="3"/>
      <c r="H19" s="2"/>
      <c r="I19" s="14"/>
      <c r="J19" s="14"/>
      <c r="K19" s="14"/>
      <c r="L19" s="14"/>
    </row>
    <row r="20" spans="1:13" ht="15">
      <c r="A20" s="2"/>
      <c r="C20" s="2"/>
      <c r="D20" s="2"/>
      <c r="E20" s="2"/>
      <c r="F20" s="2"/>
      <c r="G20" s="3"/>
      <c r="H20" s="21"/>
      <c r="I20" s="14"/>
      <c r="J20" s="14"/>
      <c r="K20" s="14"/>
      <c r="L20" s="14"/>
    </row>
    <row r="22" spans="1:13" ht="15">
      <c r="A22" s="4" t="s">
        <v>22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43.5">
      <c r="A23" s="6" t="s">
        <v>26</v>
      </c>
      <c r="B23" s="2" t="s">
        <v>14</v>
      </c>
      <c r="C23" s="2" t="s">
        <v>40</v>
      </c>
      <c r="D23" s="2" t="s">
        <v>5</v>
      </c>
      <c r="G23" t="s">
        <v>41</v>
      </c>
      <c r="H23" s="2" t="s">
        <v>17</v>
      </c>
      <c r="I23" s="7" t="s">
        <v>42</v>
      </c>
      <c r="J23" s="8" t="s">
        <v>19</v>
      </c>
      <c r="K23" s="2"/>
      <c r="L23" s="9" t="s">
        <v>43</v>
      </c>
      <c r="M23" t="s">
        <v>21</v>
      </c>
    </row>
    <row r="24" spans="1:13" ht="15">
      <c r="A24" s="10" t="s">
        <v>30</v>
      </c>
      <c r="B24" s="11">
        <f>100000000</f>
        <v>100000000</v>
      </c>
      <c r="C24" s="2">
        <v>20.85</v>
      </c>
      <c r="D24" s="2">
        <v>19.77</v>
      </c>
      <c r="F24" s="24">
        <f>B25</f>
        <v>100000000</v>
      </c>
      <c r="G24" s="13">
        <f>AVERAGE(C24:C25)</f>
        <v>20.64</v>
      </c>
      <c r="H24" s="13">
        <f>AVERAGE(D24:D25)</f>
        <v>20.07</v>
      </c>
      <c r="I24" s="13">
        <f t="shared" ref="I24:I27" si="4">G24-H24</f>
        <v>0.57000000000000028</v>
      </c>
      <c r="J24" s="13">
        <f>1.71^I24</f>
        <v>1.3577123952726922</v>
      </c>
      <c r="K24" s="14"/>
      <c r="L24" s="15">
        <f t="shared" ref="L24:L27" si="5">F24</f>
        <v>100000000</v>
      </c>
      <c r="M24" s="16">
        <f t="shared" ref="M24:M27" si="6">J24</f>
        <v>1.3577123952726922</v>
      </c>
    </row>
    <row r="25" spans="1:13" ht="15">
      <c r="A25" s="10" t="s">
        <v>31</v>
      </c>
      <c r="B25" s="15">
        <f>B24</f>
        <v>100000000</v>
      </c>
      <c r="C25">
        <v>20.43</v>
      </c>
      <c r="D25" s="2">
        <v>20.37</v>
      </c>
      <c r="F25" s="24">
        <f>B26</f>
        <v>10000000</v>
      </c>
      <c r="G25" s="13">
        <f>AVERAGE(C26:C27)</f>
        <v>24.310000000000002</v>
      </c>
      <c r="H25" s="13">
        <f>AVERAGE(D26:D27)</f>
        <v>20.420000000000002</v>
      </c>
      <c r="I25" s="13">
        <f t="shared" si="4"/>
        <v>3.8900000000000006</v>
      </c>
      <c r="J25" s="13">
        <f t="shared" ref="J25:J27" si="7">1.71^I25</f>
        <v>8.0603679859521602</v>
      </c>
      <c r="K25" s="14"/>
      <c r="L25" s="15">
        <f t="shared" si="5"/>
        <v>10000000</v>
      </c>
      <c r="M25" s="16">
        <f t="shared" si="6"/>
        <v>8.0603679859521602</v>
      </c>
    </row>
    <row r="26" spans="1:13" ht="15">
      <c r="A26" s="10" t="s">
        <v>5</v>
      </c>
      <c r="B26" s="15">
        <f>B25/10</f>
        <v>10000000</v>
      </c>
      <c r="C26">
        <v>24.27</v>
      </c>
      <c r="D26">
        <v>20.39</v>
      </c>
      <c r="F26" s="24">
        <f>B28</f>
        <v>1000000</v>
      </c>
      <c r="G26" s="13">
        <f>AVERAGE(C28:C29)</f>
        <v>28</v>
      </c>
      <c r="H26" s="13">
        <f>AVERAGE(D28:D29)</f>
        <v>20.04</v>
      </c>
      <c r="I26" s="13">
        <f t="shared" si="4"/>
        <v>7.9600000000000009</v>
      </c>
      <c r="J26" s="13">
        <f t="shared" si="7"/>
        <v>71.556491546113094</v>
      </c>
      <c r="K26" s="14"/>
      <c r="L26" s="15">
        <f t="shared" si="5"/>
        <v>1000000</v>
      </c>
      <c r="M26" s="16">
        <f t="shared" si="6"/>
        <v>71.556491546113094</v>
      </c>
    </row>
    <row r="27" spans="1:13" ht="15">
      <c r="A27" s="10">
        <v>31.17</v>
      </c>
      <c r="B27" s="15">
        <f>B26</f>
        <v>10000000</v>
      </c>
      <c r="C27" s="2">
        <v>24.35</v>
      </c>
      <c r="D27" s="2">
        <v>20.45</v>
      </c>
      <c r="F27" s="24">
        <f>B30</f>
        <v>100000</v>
      </c>
      <c r="G27" s="13">
        <f>AVERAGE(C30:C31)</f>
        <v>29.880000000000003</v>
      </c>
      <c r="H27" s="13">
        <f>AVERAGE(D30:D31)</f>
        <v>20.34</v>
      </c>
      <c r="I27" s="13">
        <f t="shared" si="4"/>
        <v>9.5400000000000027</v>
      </c>
      <c r="J27" s="13">
        <f t="shared" si="7"/>
        <v>167.02554331607917</v>
      </c>
      <c r="K27" s="14"/>
      <c r="L27" s="15">
        <f t="shared" si="5"/>
        <v>100000</v>
      </c>
      <c r="M27" s="16">
        <f t="shared" si="6"/>
        <v>167.02554331607917</v>
      </c>
    </row>
    <row r="28" spans="1:13" ht="15">
      <c r="A28" s="10"/>
      <c r="B28" s="15">
        <f>B27/10</f>
        <v>1000000</v>
      </c>
      <c r="C28">
        <v>27.9</v>
      </c>
      <c r="D28" s="2">
        <v>19.899999999999999</v>
      </c>
      <c r="F28" s="24"/>
      <c r="G28" s="13"/>
      <c r="H28" s="13"/>
      <c r="I28" s="13"/>
      <c r="J28" s="13"/>
      <c r="K28" s="14"/>
      <c r="L28" s="15"/>
      <c r="M28" s="16"/>
    </row>
    <row r="29" spans="1:13">
      <c r="A29" s="10"/>
      <c r="B29" s="15">
        <f>B28</f>
        <v>1000000</v>
      </c>
      <c r="C29" s="2">
        <v>28.1</v>
      </c>
      <c r="D29">
        <v>20.18</v>
      </c>
      <c r="F29" s="12"/>
      <c r="G29" s="17"/>
      <c r="H29" s="17"/>
      <c r="I29" s="13"/>
      <c r="J29" s="13"/>
      <c r="K29" s="14"/>
      <c r="L29" s="15"/>
      <c r="M29" s="16"/>
    </row>
    <row r="30" spans="1:13">
      <c r="B30" s="15">
        <f>B29/10</f>
        <v>100000</v>
      </c>
      <c r="C30" s="2">
        <v>29.59</v>
      </c>
      <c r="D30" s="2">
        <v>20.29</v>
      </c>
      <c r="E30" s="2"/>
      <c r="F30" s="2"/>
      <c r="G30" s="3"/>
      <c r="H30" s="15"/>
      <c r="I30" s="14"/>
      <c r="J30" s="14"/>
      <c r="K30" s="14"/>
      <c r="L30" s="14"/>
    </row>
    <row r="31" spans="1:13">
      <c r="A31" s="18"/>
      <c r="B31" s="15">
        <f>B30</f>
        <v>100000</v>
      </c>
      <c r="C31" s="2">
        <v>30.17</v>
      </c>
      <c r="D31" s="2">
        <v>20.39</v>
      </c>
      <c r="E31" s="2"/>
      <c r="F31" s="2"/>
      <c r="G31" s="3"/>
      <c r="H31" s="15"/>
      <c r="I31" s="14"/>
      <c r="J31" s="14"/>
      <c r="K31" s="14"/>
      <c r="L31" s="14"/>
    </row>
    <row r="32" spans="1:13">
      <c r="A32" s="19"/>
      <c r="B32" s="12"/>
      <c r="C32" s="2"/>
      <c r="E32" s="2"/>
      <c r="F32" s="2"/>
      <c r="G32" s="20"/>
      <c r="H32" s="15"/>
      <c r="I32" s="14"/>
      <c r="J32" s="14"/>
      <c r="K32" s="14"/>
      <c r="L32" s="14"/>
    </row>
    <row r="33" spans="1:13">
      <c r="A33" s="19"/>
      <c r="B33" s="15"/>
      <c r="D33" s="2"/>
      <c r="E33" s="2"/>
      <c r="F33" s="2"/>
      <c r="G33" s="3"/>
      <c r="H33" s="2"/>
      <c r="I33" s="14"/>
      <c r="J33" s="14"/>
      <c r="K33" s="14"/>
      <c r="L33" s="14"/>
    </row>
    <row r="35" spans="1:13" ht="15">
      <c r="A35" s="4" t="s">
        <v>23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43.5">
      <c r="A36" s="6" t="s">
        <v>26</v>
      </c>
      <c r="B36" s="2" t="s">
        <v>14</v>
      </c>
      <c r="C36" s="2" t="s">
        <v>40</v>
      </c>
      <c r="D36" s="2" t="s">
        <v>5</v>
      </c>
      <c r="G36" t="s">
        <v>41</v>
      </c>
      <c r="H36" s="2" t="s">
        <v>17</v>
      </c>
      <c r="I36" s="7" t="s">
        <v>42</v>
      </c>
      <c r="J36" s="8" t="s">
        <v>19</v>
      </c>
      <c r="K36" s="2"/>
      <c r="L36" s="9" t="s">
        <v>43</v>
      </c>
      <c r="M36" t="s">
        <v>21</v>
      </c>
    </row>
    <row r="37" spans="1:13" ht="15">
      <c r="A37" s="10" t="s">
        <v>30</v>
      </c>
      <c r="B37" s="11">
        <f>100000000</f>
        <v>100000000</v>
      </c>
      <c r="C37" s="2">
        <v>20.96</v>
      </c>
      <c r="D37" s="2">
        <v>20.350000000000001</v>
      </c>
      <c r="F37" s="24">
        <f>B38</f>
        <v>100000000</v>
      </c>
      <c r="G37" s="13">
        <f>AVERAGE(C37:C38)</f>
        <v>20.89</v>
      </c>
      <c r="H37" s="13">
        <f>AVERAGE(D37:D38)</f>
        <v>20.265000000000001</v>
      </c>
      <c r="I37" s="13">
        <f t="shared" ref="I37:I40" si="8">G37-H37</f>
        <v>0.625</v>
      </c>
      <c r="J37" s="13">
        <f>1.71^I37</f>
        <v>1.3983715157945191</v>
      </c>
      <c r="K37" s="14"/>
      <c r="L37" s="15">
        <f t="shared" ref="L37:L40" si="9">F37</f>
        <v>100000000</v>
      </c>
      <c r="M37" s="16">
        <f t="shared" ref="M37:M40" si="10">J37</f>
        <v>1.3983715157945191</v>
      </c>
    </row>
    <row r="38" spans="1:13" ht="15">
      <c r="A38" s="10" t="s">
        <v>31</v>
      </c>
      <c r="B38" s="15">
        <f>B37</f>
        <v>100000000</v>
      </c>
      <c r="C38">
        <v>20.82</v>
      </c>
      <c r="D38" s="2">
        <v>20.18</v>
      </c>
      <c r="F38" s="24">
        <f>B39</f>
        <v>10000000</v>
      </c>
      <c r="G38" s="13">
        <f>AVERAGE(C39:C40)</f>
        <v>23.740000000000002</v>
      </c>
      <c r="H38" s="13">
        <f>AVERAGE(D39:D40)</f>
        <v>20.204999999999998</v>
      </c>
      <c r="I38" s="13">
        <f t="shared" si="8"/>
        <v>3.5350000000000037</v>
      </c>
      <c r="J38" s="13">
        <f t="shared" ref="J38:J40" si="11">1.71^I38</f>
        <v>6.66256179681986</v>
      </c>
      <c r="K38" s="14"/>
      <c r="L38" s="15">
        <f t="shared" si="9"/>
        <v>10000000</v>
      </c>
      <c r="M38" s="16">
        <f t="shared" si="10"/>
        <v>6.66256179681986</v>
      </c>
    </row>
    <row r="39" spans="1:13" ht="15">
      <c r="A39" s="10" t="s">
        <v>5</v>
      </c>
      <c r="B39" s="15">
        <f>B38/10</f>
        <v>10000000</v>
      </c>
      <c r="C39">
        <v>23.73</v>
      </c>
      <c r="D39">
        <v>20.18</v>
      </c>
      <c r="F39" s="24">
        <f>B41</f>
        <v>1000000</v>
      </c>
      <c r="G39" s="13">
        <f>AVERAGE(C41:C42)</f>
        <v>27.295000000000002</v>
      </c>
      <c r="H39" s="13">
        <f>AVERAGE(D41:D42)</f>
        <v>19.594999999999999</v>
      </c>
      <c r="I39" s="13">
        <f t="shared" si="8"/>
        <v>7.7000000000000028</v>
      </c>
      <c r="J39" s="13">
        <f t="shared" si="11"/>
        <v>62.240066789284548</v>
      </c>
      <c r="K39" s="14"/>
      <c r="L39" s="15">
        <f t="shared" si="9"/>
        <v>1000000</v>
      </c>
      <c r="M39" s="16">
        <f t="shared" si="10"/>
        <v>62.240066789284548</v>
      </c>
    </row>
    <row r="40" spans="1:13" ht="15">
      <c r="A40" s="10">
        <v>31.17</v>
      </c>
      <c r="B40" s="15">
        <f>B39</f>
        <v>10000000</v>
      </c>
      <c r="C40" s="2">
        <v>23.75</v>
      </c>
      <c r="D40" s="2">
        <v>20.23</v>
      </c>
      <c r="F40" s="24">
        <f>B43</f>
        <v>100000</v>
      </c>
      <c r="G40" s="13">
        <f>AVERAGE(C43:C44)</f>
        <v>29.61</v>
      </c>
      <c r="H40" s="13">
        <f>AVERAGE(D43:D44)</f>
        <v>19.875</v>
      </c>
      <c r="I40" s="13">
        <f t="shared" si="8"/>
        <v>9.7349999999999994</v>
      </c>
      <c r="J40" s="13">
        <f t="shared" si="11"/>
        <v>185.44585672678429</v>
      </c>
      <c r="K40" s="14"/>
      <c r="L40" s="15">
        <f t="shared" si="9"/>
        <v>100000</v>
      </c>
      <c r="M40" s="16">
        <f t="shared" si="10"/>
        <v>185.44585672678429</v>
      </c>
    </row>
    <row r="41" spans="1:13" ht="15">
      <c r="A41" s="10"/>
      <c r="B41" s="15">
        <f>B40/10</f>
        <v>1000000</v>
      </c>
      <c r="C41">
        <v>27.1</v>
      </c>
      <c r="D41" s="2">
        <v>19.559999999999999</v>
      </c>
      <c r="F41" s="24"/>
      <c r="G41" s="13"/>
      <c r="H41" s="13"/>
      <c r="I41" s="13"/>
      <c r="J41" s="13"/>
      <c r="K41" s="14"/>
      <c r="L41" s="15"/>
      <c r="M41" s="16"/>
    </row>
    <row r="42" spans="1:13">
      <c r="A42" s="10"/>
      <c r="B42" s="15">
        <f>B41</f>
        <v>1000000</v>
      </c>
      <c r="C42" s="2">
        <v>27.49</v>
      </c>
      <c r="D42">
        <v>19.63</v>
      </c>
      <c r="F42" s="12"/>
      <c r="G42" s="17"/>
      <c r="H42" s="17"/>
      <c r="I42" s="13"/>
      <c r="J42" s="13"/>
      <c r="K42" s="14"/>
      <c r="L42" s="15"/>
      <c r="M42" s="16"/>
    </row>
    <row r="43" spans="1:13">
      <c r="B43" s="15">
        <f>B42/10</f>
        <v>100000</v>
      </c>
      <c r="C43" s="2">
        <v>29.62</v>
      </c>
      <c r="D43" s="2">
        <v>20.03</v>
      </c>
      <c r="E43" s="2"/>
      <c r="F43" s="2"/>
      <c r="G43" s="3"/>
      <c r="H43" s="15"/>
      <c r="I43" s="14"/>
      <c r="J43" s="14"/>
      <c r="K43" s="14"/>
      <c r="L43" s="14"/>
    </row>
    <row r="44" spans="1:13">
      <c r="A44" s="18"/>
      <c r="B44" s="15">
        <f>B43</f>
        <v>100000</v>
      </c>
      <c r="C44" s="2">
        <v>29.6</v>
      </c>
      <c r="D44" s="2">
        <v>19.72</v>
      </c>
      <c r="E44" s="2"/>
      <c r="F44" s="2"/>
      <c r="G44" s="3"/>
      <c r="H44" s="15"/>
      <c r="I44" s="14"/>
      <c r="J44" s="14"/>
      <c r="K44" s="14"/>
      <c r="L44" s="14"/>
    </row>
    <row r="45" spans="1:13">
      <c r="A45" s="19"/>
      <c r="B45" s="12"/>
      <c r="C45" s="2"/>
      <c r="E45" s="2"/>
      <c r="F45" s="2"/>
      <c r="G45" s="20"/>
      <c r="H45" s="15"/>
      <c r="I45" s="14"/>
      <c r="J45" s="14"/>
      <c r="K45" s="14"/>
      <c r="L45" s="14"/>
    </row>
    <row r="46" spans="1:13">
      <c r="A46" s="19"/>
      <c r="B46" s="15"/>
      <c r="D46" s="2"/>
      <c r="E46" s="2"/>
      <c r="F46" s="2"/>
      <c r="G46" s="3"/>
      <c r="H46" s="2"/>
      <c r="I46" s="14"/>
      <c r="J46" s="14"/>
      <c r="K46" s="14"/>
      <c r="L46" s="14"/>
    </row>
    <row r="50" spans="2:13">
      <c r="L50" s="12"/>
      <c r="M50" s="12"/>
    </row>
    <row r="51" spans="2:13">
      <c r="L51" s="16"/>
      <c r="M51" s="16"/>
    </row>
    <row r="54" spans="2:13">
      <c r="C54" s="12"/>
    </row>
    <row r="55" spans="2:13">
      <c r="B55" s="12"/>
    </row>
    <row r="56" spans="2:13">
      <c r="B56" s="12"/>
    </row>
    <row r="57" spans="2:13">
      <c r="B57" s="12"/>
    </row>
    <row r="58" spans="2:13">
      <c r="B58" s="12"/>
    </row>
    <row r="82" spans="1:13" ht="15">
      <c r="A82" s="4" t="s">
        <v>44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ht="44.25" thickBot="1">
      <c r="A83" s="6" t="s">
        <v>26</v>
      </c>
      <c r="B83" s="2" t="s">
        <v>14</v>
      </c>
      <c r="C83" s="2" t="s">
        <v>34</v>
      </c>
      <c r="D83" s="2" t="s">
        <v>5</v>
      </c>
      <c r="E83" t="s">
        <v>45</v>
      </c>
      <c r="G83" t="s">
        <v>46</v>
      </c>
      <c r="H83" s="2" t="s">
        <v>17</v>
      </c>
      <c r="I83" s="7" t="s">
        <v>36</v>
      </c>
      <c r="J83" s="8" t="s">
        <v>19</v>
      </c>
      <c r="K83" s="2"/>
      <c r="L83" s="9" t="s">
        <v>47</v>
      </c>
      <c r="M83" t="s">
        <v>21</v>
      </c>
    </row>
    <row r="84" spans="1:13" ht="15.75" thickBot="1">
      <c r="A84" s="10" t="s">
        <v>30</v>
      </c>
      <c r="B84" s="11">
        <f>100000000</f>
        <v>100000000</v>
      </c>
      <c r="C84" s="38">
        <v>16.86</v>
      </c>
      <c r="D84" s="38">
        <v>16.809999999999999</v>
      </c>
      <c r="F84" s="24">
        <f>B85</f>
        <v>100000000</v>
      </c>
      <c r="G84" s="13">
        <f>AVERAGE(C84:C86)</f>
        <v>17.086666666666662</v>
      </c>
      <c r="H84" s="13">
        <f>AVERAGE(D84:D86)</f>
        <v>16.933333333333334</v>
      </c>
      <c r="I84" s="13">
        <f t="shared" ref="I84:I86" si="12">G84-H84</f>
        <v>0.15333333333332888</v>
      </c>
      <c r="J84" s="13">
        <f>1.71^I84</f>
        <v>1.085740580485834</v>
      </c>
      <c r="K84" s="14"/>
      <c r="L84" s="15">
        <f t="shared" ref="L84:L86" si="13">F84</f>
        <v>100000000</v>
      </c>
      <c r="M84" s="28">
        <f t="shared" ref="M84:M86" si="14">J84</f>
        <v>1.085740580485834</v>
      </c>
    </row>
    <row r="85" spans="1:13" ht="15.75" thickBot="1">
      <c r="A85" s="10" t="s">
        <v>31</v>
      </c>
      <c r="B85" s="15">
        <f>B84</f>
        <v>100000000</v>
      </c>
      <c r="C85" s="38">
        <v>17.16</v>
      </c>
      <c r="D85" s="38">
        <v>16.87</v>
      </c>
      <c r="F85" s="24">
        <f>B87</f>
        <v>10000000</v>
      </c>
      <c r="G85" s="13">
        <f>AVERAGE(C87:C89)</f>
        <v>19.930000000000003</v>
      </c>
      <c r="H85" s="13">
        <f>AVERAGE(D87:D89)</f>
        <v>16.776666666666667</v>
      </c>
      <c r="I85" s="13">
        <f t="shared" si="12"/>
        <v>3.153333333333336</v>
      </c>
      <c r="J85" s="13">
        <f t="shared" ref="J85:J86" si="15">1.71^I85</f>
        <v>5.4289319936916733</v>
      </c>
      <c r="K85" s="14"/>
      <c r="L85" s="15">
        <f t="shared" si="13"/>
        <v>10000000</v>
      </c>
      <c r="M85" s="28">
        <f t="shared" si="14"/>
        <v>5.4289319936916733</v>
      </c>
    </row>
    <row r="86" spans="1:13" ht="15.75" thickBot="1">
      <c r="A86" s="10" t="s">
        <v>5</v>
      </c>
      <c r="B86" s="12">
        <f>B85</f>
        <v>100000000</v>
      </c>
      <c r="C86" s="38">
        <v>17.239999999999998</v>
      </c>
      <c r="D86" s="38">
        <v>17.12</v>
      </c>
      <c r="F86" s="24">
        <f>B90</f>
        <v>100000</v>
      </c>
      <c r="G86" s="13">
        <f>AVERAGE(C90:C92)</f>
        <v>23.19</v>
      </c>
      <c r="H86" s="13">
        <f>AVERAGE(D90:D92)</f>
        <v>16.736666666666665</v>
      </c>
      <c r="I86" s="13">
        <f t="shared" si="12"/>
        <v>6.4533333333333367</v>
      </c>
      <c r="J86" s="13">
        <f t="shared" si="15"/>
        <v>31.886111890365459</v>
      </c>
      <c r="K86" s="14"/>
      <c r="L86" s="15">
        <f t="shared" si="13"/>
        <v>100000</v>
      </c>
      <c r="M86" s="28">
        <f t="shared" si="14"/>
        <v>31.886111890365459</v>
      </c>
    </row>
    <row r="87" spans="1:13" ht="15.75" thickBot="1">
      <c r="A87" s="10">
        <v>31.17</v>
      </c>
      <c r="B87" s="15">
        <f>B85/10</f>
        <v>10000000</v>
      </c>
      <c r="C87" s="38">
        <v>19.600000000000001</v>
      </c>
      <c r="D87" s="38">
        <v>16.66</v>
      </c>
      <c r="F87" s="24"/>
      <c r="G87" s="13"/>
      <c r="H87" s="13"/>
      <c r="I87" s="13"/>
      <c r="J87" s="13"/>
      <c r="K87" s="14"/>
      <c r="L87" s="15"/>
      <c r="M87" s="25"/>
    </row>
    <row r="88" spans="1:13" ht="15.75" thickBot="1">
      <c r="A88" s="10"/>
      <c r="B88" s="15">
        <f>B87</f>
        <v>10000000</v>
      </c>
      <c r="C88" s="38">
        <v>20.239999999999998</v>
      </c>
      <c r="D88" s="38">
        <v>16.86</v>
      </c>
      <c r="F88" s="24"/>
      <c r="G88" s="13"/>
      <c r="H88" s="13"/>
      <c r="I88" s="13"/>
      <c r="J88" s="13"/>
      <c r="K88" s="14"/>
      <c r="L88" s="15"/>
      <c r="M88" s="25"/>
    </row>
    <row r="89" spans="1:13" ht="15" thickBot="1">
      <c r="A89" s="10"/>
      <c r="B89" s="15">
        <f>B88</f>
        <v>10000000</v>
      </c>
      <c r="C89" s="38">
        <v>19.95</v>
      </c>
      <c r="D89" s="38">
        <v>16.809999999999999</v>
      </c>
      <c r="F89" s="12"/>
      <c r="G89" s="17"/>
      <c r="H89" s="17"/>
      <c r="I89" s="13"/>
      <c r="J89" s="13"/>
      <c r="K89" s="14"/>
      <c r="L89" s="15"/>
      <c r="M89" s="16"/>
    </row>
    <row r="90" spans="1:13" ht="15" thickBot="1">
      <c r="B90" s="15">
        <f>B88/100</f>
        <v>100000</v>
      </c>
      <c r="C90" s="38" t="s">
        <v>48</v>
      </c>
      <c r="D90" s="38">
        <v>16.71</v>
      </c>
      <c r="F90" s="2"/>
      <c r="G90" s="3"/>
      <c r="H90" s="15"/>
      <c r="I90" s="14"/>
      <c r="J90" s="14"/>
      <c r="K90" s="14"/>
      <c r="L90" s="14"/>
    </row>
    <row r="91" spans="1:13" ht="15" thickBot="1">
      <c r="A91" s="18"/>
      <c r="B91" s="15">
        <f>B90</f>
        <v>100000</v>
      </c>
      <c r="C91" s="38">
        <v>23.37</v>
      </c>
      <c r="D91" s="38">
        <v>16.7</v>
      </c>
      <c r="F91" s="2"/>
      <c r="G91" s="3"/>
      <c r="H91" s="15"/>
      <c r="I91" s="14"/>
      <c r="J91" s="14"/>
      <c r="K91" s="14"/>
      <c r="L91" s="14"/>
    </row>
    <row r="92" spans="1:13" ht="15" thickBot="1">
      <c r="A92" s="19"/>
      <c r="B92" s="15">
        <f>B91</f>
        <v>100000</v>
      </c>
      <c r="C92" s="38">
        <v>23.01</v>
      </c>
      <c r="D92" s="38">
        <v>16.8</v>
      </c>
      <c r="F92" s="2"/>
      <c r="G92" s="20"/>
      <c r="H92" s="15"/>
      <c r="I92" s="14"/>
      <c r="J92" s="14"/>
      <c r="K92" s="14"/>
      <c r="L92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3ECB3-1DC6-4E2F-BC50-21299823ED5D}">
  <dimension ref="A1:T146"/>
  <sheetViews>
    <sheetView zoomScaleNormal="100" workbookViewId="0">
      <selection activeCell="I6" sqref="I6"/>
    </sheetView>
  </sheetViews>
  <sheetFormatPr defaultRowHeight="14.25"/>
  <sheetData>
    <row r="1" spans="1:20">
      <c r="A1" t="s">
        <v>49</v>
      </c>
      <c r="J1" s="1" t="s">
        <v>10</v>
      </c>
      <c r="K1" s="1"/>
      <c r="L1" s="1"/>
    </row>
    <row r="2" spans="1:20">
      <c r="J2" s="2" t="s">
        <v>50</v>
      </c>
      <c r="K2" s="3">
        <v>0.85</v>
      </c>
      <c r="L2" s="2">
        <v>1.85</v>
      </c>
    </row>
    <row r="3" spans="1:20">
      <c r="J3" s="2"/>
      <c r="K3" s="3"/>
      <c r="L3" s="2"/>
    </row>
    <row r="4" spans="1:20">
      <c r="A4" s="63" t="s">
        <v>12</v>
      </c>
      <c r="B4" s="63"/>
      <c r="C4" s="63"/>
      <c r="D4" s="63"/>
      <c r="J4" s="2"/>
      <c r="K4" s="3"/>
      <c r="L4" s="2"/>
    </row>
    <row r="5" spans="1:20">
      <c r="J5" s="2"/>
      <c r="K5" s="3"/>
      <c r="L5" s="2"/>
    </row>
    <row r="7" spans="1:20" ht="15">
      <c r="A7" s="4" t="s">
        <v>13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43.5">
      <c r="B8" s="2" t="s">
        <v>14</v>
      </c>
      <c r="C8" s="2" t="s">
        <v>51</v>
      </c>
      <c r="D8" s="2" t="s">
        <v>5</v>
      </c>
      <c r="G8" t="s">
        <v>52</v>
      </c>
      <c r="H8" s="2" t="s">
        <v>17</v>
      </c>
      <c r="I8" s="7" t="s">
        <v>53</v>
      </c>
      <c r="J8" s="8" t="s">
        <v>19</v>
      </c>
      <c r="K8" s="2"/>
      <c r="L8" s="9" t="s">
        <v>54</v>
      </c>
      <c r="M8" t="s">
        <v>21</v>
      </c>
      <c r="S8" s="2"/>
      <c r="T8" s="2"/>
    </row>
    <row r="9" spans="1:20">
      <c r="B9" s="11">
        <f>100000000</f>
        <v>100000000</v>
      </c>
      <c r="C9" s="2">
        <v>20.65</v>
      </c>
      <c r="D9" s="2">
        <v>21.6</v>
      </c>
      <c r="F9" s="12">
        <f>B10</f>
        <v>100000000</v>
      </c>
      <c r="G9" s="13">
        <f>AVERAGE(C9:C10)</f>
        <v>20.57</v>
      </c>
      <c r="H9" s="13">
        <f>AVERAGE(D9:D10)</f>
        <v>21.61</v>
      </c>
      <c r="I9" s="13">
        <f t="shared" ref="I9:I12" si="0">G9-H9</f>
        <v>-1.0399999999999991</v>
      </c>
      <c r="J9" s="13">
        <f>1.9^I9</f>
        <v>0.51297506480056343</v>
      </c>
      <c r="K9" s="14"/>
      <c r="L9" s="15">
        <f t="shared" ref="L9:L12" si="1">F9</f>
        <v>100000000</v>
      </c>
      <c r="M9" s="16">
        <f t="shared" ref="M9:M12" si="2">J9</f>
        <v>0.51297506480056343</v>
      </c>
      <c r="S9" s="2"/>
      <c r="T9" s="2"/>
    </row>
    <row r="10" spans="1:20">
      <c r="B10" s="15">
        <f>B9</f>
        <v>100000000</v>
      </c>
      <c r="C10" s="2">
        <v>20.49</v>
      </c>
      <c r="D10" s="2">
        <v>21.62</v>
      </c>
      <c r="F10" s="12">
        <f>B12</f>
        <v>10000000</v>
      </c>
      <c r="G10" s="13">
        <f>AVERAGE(C12:C14)</f>
        <v>24.883333333333336</v>
      </c>
      <c r="H10" s="13">
        <f>AVERAGE(D12:D14)</f>
        <v>21.02333333333333</v>
      </c>
      <c r="I10" s="13">
        <f t="shared" si="0"/>
        <v>3.8600000000000065</v>
      </c>
      <c r="J10" s="13">
        <f t="shared" ref="J10:J12" si="3">1.9^I10</f>
        <v>11.912115609424434</v>
      </c>
      <c r="K10" s="14"/>
      <c r="L10" s="15">
        <f t="shared" si="1"/>
        <v>10000000</v>
      </c>
      <c r="M10" s="28">
        <f t="shared" si="2"/>
        <v>11.912115609424434</v>
      </c>
      <c r="S10" s="2"/>
      <c r="T10" s="2"/>
    </row>
    <row r="11" spans="1:20">
      <c r="B11" s="15">
        <f>B9</f>
        <v>100000000</v>
      </c>
      <c r="C11" s="2" t="s">
        <v>55</v>
      </c>
      <c r="D11" s="2" t="s">
        <v>56</v>
      </c>
      <c r="F11" s="12">
        <f>B15</f>
        <v>1000000</v>
      </c>
      <c r="G11" s="13">
        <f>AVERAGE(C15:C17)</f>
        <v>28.016666666666666</v>
      </c>
      <c r="H11" s="13">
        <f>AVERAGE(D15:D17)</f>
        <v>20.746666666666666</v>
      </c>
      <c r="I11" s="13">
        <f t="shared" si="0"/>
        <v>7.27</v>
      </c>
      <c r="J11" s="13">
        <f t="shared" si="3"/>
        <v>106.30132526369188</v>
      </c>
      <c r="K11" s="14"/>
      <c r="L11" s="15">
        <f t="shared" si="1"/>
        <v>1000000</v>
      </c>
      <c r="M11" s="28">
        <f t="shared" si="2"/>
        <v>106.30132526369188</v>
      </c>
    </row>
    <row r="12" spans="1:20">
      <c r="B12" s="15">
        <f>B11/10</f>
        <v>10000000</v>
      </c>
      <c r="C12" s="2">
        <v>24.91</v>
      </c>
      <c r="D12" s="2">
        <v>21.02</v>
      </c>
      <c r="F12" s="12">
        <f>B18</f>
        <v>100000</v>
      </c>
      <c r="G12" s="13">
        <f>AVERAGE(C18:C20)</f>
        <v>30.653333333333332</v>
      </c>
      <c r="H12" s="13">
        <f>AVERAGE(D18:D20)</f>
        <v>20.59</v>
      </c>
      <c r="I12" s="13">
        <f t="shared" si="0"/>
        <v>10.063333333333333</v>
      </c>
      <c r="J12" s="13">
        <f t="shared" si="3"/>
        <v>638.54337629513373</v>
      </c>
      <c r="K12" s="14"/>
      <c r="L12" s="15">
        <f t="shared" si="1"/>
        <v>100000</v>
      </c>
      <c r="M12" s="28">
        <f t="shared" si="2"/>
        <v>638.54337629513373</v>
      </c>
    </row>
    <row r="13" spans="1:20">
      <c r="B13" s="15">
        <f>B12</f>
        <v>10000000</v>
      </c>
      <c r="C13" s="2">
        <v>24.92</v>
      </c>
      <c r="D13" s="2">
        <v>20.89</v>
      </c>
      <c r="F13" s="12"/>
      <c r="G13" s="13"/>
      <c r="H13" s="17"/>
      <c r="I13" s="13"/>
      <c r="J13" s="13"/>
      <c r="K13" s="14"/>
      <c r="L13" s="15"/>
      <c r="M13" s="16"/>
    </row>
    <row r="14" spans="1:20">
      <c r="B14" s="15">
        <f>B13</f>
        <v>10000000</v>
      </c>
      <c r="C14" s="2">
        <v>24.82</v>
      </c>
      <c r="D14" s="2">
        <v>21.16</v>
      </c>
      <c r="F14" s="12"/>
      <c r="G14" s="17"/>
      <c r="H14" s="17"/>
      <c r="I14" s="13"/>
      <c r="J14" s="13"/>
      <c r="K14" s="14"/>
      <c r="L14" s="15"/>
      <c r="M14" s="16"/>
    </row>
    <row r="15" spans="1:20">
      <c r="B15" s="15">
        <f>B14/10</f>
        <v>1000000</v>
      </c>
      <c r="C15" s="2">
        <v>27.86</v>
      </c>
      <c r="D15" s="2">
        <v>20.79</v>
      </c>
      <c r="E15" s="2"/>
      <c r="F15" s="2"/>
      <c r="G15" s="3"/>
      <c r="H15" s="15"/>
      <c r="I15" s="14"/>
      <c r="J15" s="14"/>
      <c r="K15" s="14"/>
      <c r="L15" s="14"/>
    </row>
    <row r="16" spans="1:20">
      <c r="B16" s="15">
        <f>B14/10</f>
        <v>1000000</v>
      </c>
      <c r="C16" s="2">
        <v>28.14</v>
      </c>
      <c r="D16" s="2">
        <v>20.58</v>
      </c>
      <c r="E16" s="2"/>
      <c r="F16" s="2"/>
      <c r="G16" s="3"/>
      <c r="H16" s="15"/>
      <c r="I16" s="14"/>
      <c r="J16" s="14"/>
      <c r="K16" s="14"/>
      <c r="L16" s="14"/>
    </row>
    <row r="17" spans="1:20">
      <c r="B17" s="15">
        <f>B16</f>
        <v>1000000</v>
      </c>
      <c r="C17" s="2">
        <v>28.05</v>
      </c>
      <c r="D17" s="2">
        <v>20.87</v>
      </c>
      <c r="E17" s="2"/>
      <c r="F17" s="2"/>
      <c r="G17" s="20"/>
      <c r="H17" s="15"/>
      <c r="I17" s="14"/>
      <c r="J17" s="14"/>
      <c r="K17" s="14"/>
      <c r="L17" s="14"/>
      <c r="S17" s="17"/>
      <c r="T17" s="17"/>
    </row>
    <row r="18" spans="1:20">
      <c r="B18" s="15">
        <f>B17/10</f>
        <v>100000</v>
      </c>
      <c r="C18" s="2">
        <v>30.85</v>
      </c>
      <c r="D18" s="2">
        <v>20.51</v>
      </c>
      <c r="E18" s="2"/>
      <c r="F18" s="2"/>
      <c r="G18" s="3"/>
      <c r="H18" s="2"/>
      <c r="I18" s="14"/>
      <c r="J18" s="14"/>
      <c r="K18" s="14"/>
      <c r="L18" s="14"/>
      <c r="S18" s="2"/>
      <c r="T18" s="2"/>
    </row>
    <row r="19" spans="1:20">
      <c r="B19" s="15">
        <f>B18</f>
        <v>100000</v>
      </c>
      <c r="C19" s="2">
        <v>30.7</v>
      </c>
      <c r="D19" s="2">
        <v>20.65</v>
      </c>
      <c r="E19" s="2"/>
      <c r="F19" s="2"/>
      <c r="G19" s="3"/>
      <c r="H19" s="2"/>
      <c r="I19" s="14"/>
      <c r="J19" s="14"/>
      <c r="K19" s="14"/>
      <c r="L19" s="14"/>
      <c r="S19" s="2"/>
      <c r="T19" s="2"/>
    </row>
    <row r="20" spans="1:20" ht="15">
      <c r="B20" s="15">
        <f>B19</f>
        <v>100000</v>
      </c>
      <c r="C20" s="2">
        <v>30.41</v>
      </c>
      <c r="D20" s="2">
        <v>20.61</v>
      </c>
      <c r="E20" s="2"/>
      <c r="F20" s="2"/>
      <c r="G20" s="3"/>
      <c r="H20" s="21"/>
      <c r="I20" s="14"/>
      <c r="J20" s="14"/>
      <c r="K20" s="14"/>
      <c r="L20" s="14"/>
      <c r="S20" s="21"/>
      <c r="T20" s="21"/>
    </row>
    <row r="21" spans="1:20">
      <c r="B21" s="15"/>
      <c r="C21" s="22"/>
      <c r="D21" s="2"/>
      <c r="E21" s="2"/>
      <c r="F21" s="2"/>
      <c r="G21" s="3"/>
      <c r="H21" s="2"/>
      <c r="I21" s="14"/>
      <c r="J21" s="14"/>
      <c r="K21" s="14"/>
      <c r="L21" s="14"/>
      <c r="S21" s="2"/>
      <c r="T21" s="2"/>
    </row>
    <row r="22" spans="1:20">
      <c r="B22" s="15"/>
      <c r="C22" s="2"/>
      <c r="D22" s="2"/>
      <c r="E22" s="2"/>
      <c r="F22" s="2"/>
      <c r="G22" s="3"/>
      <c r="H22" s="23"/>
      <c r="I22" s="14"/>
      <c r="J22" s="14"/>
      <c r="K22" s="14"/>
      <c r="L22" s="14"/>
      <c r="S22" s="20"/>
      <c r="T22" s="20"/>
    </row>
    <row r="23" spans="1:20">
      <c r="B23" s="15"/>
      <c r="C23" s="22"/>
      <c r="D23" s="2"/>
      <c r="E23" s="2"/>
      <c r="F23" s="2"/>
      <c r="G23" s="3"/>
      <c r="H23" s="23"/>
      <c r="I23" s="14"/>
      <c r="J23" s="14"/>
      <c r="K23" s="14"/>
      <c r="L23" s="14"/>
      <c r="S23" s="20"/>
      <c r="T23" s="20"/>
    </row>
    <row r="24" spans="1:20">
      <c r="B24" s="15"/>
      <c r="C24" s="2"/>
      <c r="D24" s="2"/>
      <c r="E24" s="2"/>
      <c r="F24" s="2"/>
      <c r="G24" s="3"/>
      <c r="H24" s="23"/>
      <c r="I24" s="14"/>
      <c r="J24" s="14"/>
      <c r="K24" s="14"/>
      <c r="L24" s="14"/>
      <c r="S24" s="20"/>
      <c r="T24" s="20"/>
    </row>
    <row r="25" spans="1:20">
      <c r="A25" t="s">
        <v>57</v>
      </c>
      <c r="B25" s="15"/>
      <c r="C25" s="22"/>
      <c r="D25" s="2"/>
      <c r="E25" s="2"/>
      <c r="F25" s="2"/>
      <c r="G25" s="20"/>
      <c r="H25" s="23"/>
      <c r="I25" s="14"/>
      <c r="J25" s="14"/>
      <c r="K25" s="14"/>
      <c r="L25" s="14"/>
      <c r="S25" s="20"/>
      <c r="T25" s="20"/>
    </row>
    <row r="26" spans="1:20">
      <c r="B26" s="15"/>
      <c r="C26" s="2"/>
      <c r="D26" s="2"/>
      <c r="E26" s="2"/>
      <c r="F26" s="2"/>
      <c r="G26" s="3"/>
      <c r="H26" s="23"/>
      <c r="I26" s="14"/>
      <c r="J26" s="14"/>
      <c r="K26" s="14"/>
      <c r="L26" s="14"/>
      <c r="S26" s="20"/>
      <c r="T26" s="20"/>
    </row>
    <row r="27" spans="1:20"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2"/>
      <c r="N27" s="2"/>
      <c r="O27" s="2"/>
      <c r="P27" s="2"/>
      <c r="Q27" s="3"/>
      <c r="R27" s="23"/>
      <c r="S27" s="20"/>
      <c r="T27" s="20"/>
    </row>
    <row r="28" spans="1:20">
      <c r="B28" s="1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2"/>
      <c r="N28" s="2"/>
      <c r="O28" s="2"/>
      <c r="P28" s="2"/>
      <c r="Q28" s="3"/>
      <c r="R28" s="23"/>
      <c r="S28" s="20"/>
      <c r="T28" s="20"/>
    </row>
    <row r="29" spans="1:20">
      <c r="B29" s="15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2"/>
      <c r="N29" s="2"/>
      <c r="O29" s="2"/>
      <c r="P29" s="2"/>
      <c r="Q29" s="3"/>
      <c r="R29" s="2"/>
      <c r="S29" s="2"/>
      <c r="T29" s="2"/>
    </row>
    <row r="30" spans="1:20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3"/>
      <c r="R30" s="17"/>
      <c r="S30" s="2"/>
      <c r="T30" s="2"/>
    </row>
    <row r="31" spans="1:20" ht="15">
      <c r="A31" s="4" t="s">
        <v>22</v>
      </c>
      <c r="B31" s="5"/>
      <c r="C31" s="5"/>
      <c r="D31" s="5"/>
      <c r="E31" s="5"/>
      <c r="F31" s="5"/>
      <c r="G31" s="5"/>
      <c r="H31" s="5"/>
      <c r="I31" s="5"/>
      <c r="J31" s="41"/>
      <c r="K31" s="41"/>
      <c r="L31" s="42"/>
      <c r="M31" s="42"/>
      <c r="N31" s="42"/>
      <c r="O31" s="42"/>
      <c r="P31" s="42"/>
      <c r="Q31" s="42"/>
      <c r="R31" s="42"/>
    </row>
    <row r="32" spans="1:20" ht="43.5">
      <c r="A32" s="6"/>
      <c r="B32" s="2" t="s">
        <v>14</v>
      </c>
      <c r="C32" s="2" t="s">
        <v>58</v>
      </c>
      <c r="D32" s="2" t="s">
        <v>5</v>
      </c>
      <c r="G32" t="s">
        <v>52</v>
      </c>
      <c r="H32" s="2" t="s">
        <v>17</v>
      </c>
      <c r="I32" s="7" t="s">
        <v>53</v>
      </c>
      <c r="J32" s="8" t="s">
        <v>19</v>
      </c>
      <c r="L32" s="9" t="s">
        <v>59</v>
      </c>
      <c r="M32" t="s">
        <v>21</v>
      </c>
    </row>
    <row r="33" spans="1:13">
      <c r="A33" s="10"/>
      <c r="B33" s="11">
        <v>100000000</v>
      </c>
      <c r="C33" s="2">
        <v>19.309999999999999</v>
      </c>
      <c r="D33" s="2">
        <v>20.58</v>
      </c>
      <c r="F33" s="12">
        <f>B34</f>
        <v>100000000</v>
      </c>
      <c r="G33" s="13">
        <f>AVERAGE(C33:C35)</f>
        <v>19.47</v>
      </c>
      <c r="H33" s="13">
        <f>AVERAGE(D33:D35)</f>
        <v>20.573333333333334</v>
      </c>
      <c r="I33" s="13">
        <f t="shared" ref="I33:I36" si="4">G33-H33</f>
        <v>-1.1033333333333353</v>
      </c>
      <c r="J33" s="13">
        <f>1.9^I33</f>
        <v>0.49254040174059405</v>
      </c>
      <c r="L33" s="15">
        <f t="shared" ref="L33:L36" si="5">F33</f>
        <v>100000000</v>
      </c>
      <c r="M33" s="28">
        <f t="shared" ref="M33:M36" si="6">J33</f>
        <v>0.49254040174059405</v>
      </c>
    </row>
    <row r="34" spans="1:13">
      <c r="A34" s="10"/>
      <c r="B34" s="15">
        <f>B33</f>
        <v>100000000</v>
      </c>
      <c r="C34" s="2">
        <v>19.7</v>
      </c>
      <c r="D34" s="2">
        <v>20.63</v>
      </c>
      <c r="F34" s="12">
        <f>B36</f>
        <v>10000000</v>
      </c>
      <c r="G34" s="13">
        <f>AVERAGE(C36:C38)</f>
        <v>23.316666666666666</v>
      </c>
      <c r="H34" s="13">
        <f>AVERAGE(D36:D38)</f>
        <v>20.526666666666667</v>
      </c>
      <c r="I34" s="13">
        <f t="shared" si="4"/>
        <v>2.7899999999999991</v>
      </c>
      <c r="J34" s="13">
        <f t="shared" ref="J34:J36" si="7">1.9^I34</f>
        <v>5.9940801614539163</v>
      </c>
      <c r="L34" s="15">
        <f t="shared" si="5"/>
        <v>10000000</v>
      </c>
      <c r="M34" s="28">
        <f t="shared" si="6"/>
        <v>5.9940801614539163</v>
      </c>
    </row>
    <row r="35" spans="1:13">
      <c r="A35" s="10"/>
      <c r="B35" s="15">
        <f>B33</f>
        <v>100000000</v>
      </c>
      <c r="C35">
        <v>19.399999999999999</v>
      </c>
      <c r="D35">
        <v>20.51</v>
      </c>
      <c r="F35" s="12">
        <f>B39</f>
        <v>1000000</v>
      </c>
      <c r="G35" s="13">
        <f>AVERAGE(C39:C41)</f>
        <v>26.743333333333336</v>
      </c>
      <c r="H35" s="13">
        <f>AVERAGE(D39:D41)</f>
        <v>20.596666666666664</v>
      </c>
      <c r="I35" s="13">
        <f>G35-H35</f>
        <v>6.1466666666666718</v>
      </c>
      <c r="J35" s="13">
        <f t="shared" si="7"/>
        <v>51.689873245853398</v>
      </c>
      <c r="L35" s="15">
        <f t="shared" si="5"/>
        <v>1000000</v>
      </c>
      <c r="M35" s="28">
        <f>J35</f>
        <v>51.689873245853398</v>
      </c>
    </row>
    <row r="36" spans="1:13">
      <c r="A36" s="10"/>
      <c r="B36" s="15">
        <f>B35/10</f>
        <v>10000000</v>
      </c>
      <c r="C36" s="2">
        <v>23.22</v>
      </c>
      <c r="D36" s="2">
        <v>20.52</v>
      </c>
      <c r="F36" s="12">
        <f>B42</f>
        <v>100000</v>
      </c>
      <c r="G36" s="13">
        <f>AVERAGE(C42:C44)</f>
        <v>29.41333333333333</v>
      </c>
      <c r="H36" s="13">
        <f>AVERAGE(D42:D44)</f>
        <v>20.150000000000002</v>
      </c>
      <c r="I36" s="13">
        <f t="shared" si="4"/>
        <v>9.2633333333333283</v>
      </c>
      <c r="J36" s="13">
        <f t="shared" si="7"/>
        <v>382.10922570855666</v>
      </c>
      <c r="L36" s="15">
        <f t="shared" si="5"/>
        <v>100000</v>
      </c>
      <c r="M36" s="28">
        <f t="shared" si="6"/>
        <v>382.10922570855666</v>
      </c>
    </row>
    <row r="37" spans="1:13">
      <c r="A37" s="10"/>
      <c r="B37" s="15">
        <f>B36</f>
        <v>10000000</v>
      </c>
      <c r="C37" s="2">
        <v>23.22</v>
      </c>
      <c r="D37" s="2">
        <v>20.309999999999999</v>
      </c>
      <c r="F37" s="12"/>
      <c r="G37" s="13"/>
      <c r="H37" s="17"/>
      <c r="I37" s="13"/>
      <c r="J37" s="13"/>
      <c r="L37" s="15"/>
      <c r="M37" s="16"/>
    </row>
    <row r="38" spans="1:13">
      <c r="A38" s="10"/>
      <c r="B38" s="15">
        <f>B37</f>
        <v>10000000</v>
      </c>
      <c r="C38">
        <v>23.51</v>
      </c>
      <c r="D38">
        <v>20.75</v>
      </c>
      <c r="F38" s="12"/>
      <c r="G38" s="17"/>
      <c r="H38" s="17"/>
      <c r="I38" s="13"/>
      <c r="J38" s="13"/>
      <c r="L38" s="15"/>
      <c r="M38" s="16"/>
    </row>
    <row r="39" spans="1:13">
      <c r="B39" s="15">
        <f>B38/10</f>
        <v>1000000</v>
      </c>
      <c r="C39" s="2">
        <v>26.61</v>
      </c>
      <c r="D39" s="2">
        <v>20.61</v>
      </c>
      <c r="E39" s="2"/>
      <c r="H39" s="15"/>
      <c r="I39" s="14"/>
    </row>
    <row r="40" spans="1:13">
      <c r="A40" s="18"/>
      <c r="B40" s="15">
        <f>B38/10</f>
        <v>1000000</v>
      </c>
      <c r="C40" s="2">
        <v>26.84</v>
      </c>
      <c r="D40" s="2">
        <v>20.63</v>
      </c>
      <c r="E40" s="2"/>
      <c r="H40" s="15"/>
      <c r="I40" s="14"/>
    </row>
    <row r="41" spans="1:13">
      <c r="A41" s="19"/>
      <c r="B41" s="15">
        <f>B40</f>
        <v>1000000</v>
      </c>
      <c r="C41">
        <v>26.78</v>
      </c>
      <c r="D41">
        <v>20.55</v>
      </c>
      <c r="E41" s="2"/>
      <c r="F41" s="2"/>
      <c r="G41" s="20"/>
      <c r="H41" s="15"/>
      <c r="I41" s="14"/>
    </row>
    <row r="42" spans="1:13">
      <c r="A42" s="19"/>
      <c r="B42" s="15">
        <f>B41/10</f>
        <v>100000</v>
      </c>
      <c r="C42" s="2">
        <v>29.52</v>
      </c>
      <c r="D42" s="2">
        <v>20.18</v>
      </c>
      <c r="E42" s="2"/>
      <c r="F42" s="2"/>
      <c r="G42" s="3"/>
      <c r="H42" s="2"/>
      <c r="I42" s="14"/>
    </row>
    <row r="43" spans="1:13">
      <c r="A43" s="19"/>
      <c r="B43" s="15">
        <f>B42</f>
        <v>100000</v>
      </c>
      <c r="C43" s="2">
        <v>29.2</v>
      </c>
      <c r="D43" s="2">
        <v>20.100000000000001</v>
      </c>
      <c r="E43" s="2"/>
      <c r="F43" s="2"/>
      <c r="G43" s="3"/>
      <c r="H43" s="2"/>
      <c r="I43" s="14"/>
    </row>
    <row r="44" spans="1:13" ht="15">
      <c r="A44" s="2"/>
      <c r="B44" s="15">
        <f>B43</f>
        <v>100000</v>
      </c>
      <c r="C44" s="2">
        <v>29.52</v>
      </c>
      <c r="D44" s="2">
        <v>20.170000000000002</v>
      </c>
      <c r="E44" s="2"/>
      <c r="F44" s="2"/>
      <c r="G44" s="3"/>
      <c r="H44" s="21"/>
      <c r="I44" s="14"/>
    </row>
    <row r="52" spans="1:18" ht="15">
      <c r="A52" s="4" t="s">
        <v>23</v>
      </c>
      <c r="B52" s="5"/>
      <c r="C52" s="5"/>
      <c r="D52" s="5"/>
      <c r="E52" s="5"/>
      <c r="F52" s="5"/>
      <c r="G52" s="5"/>
      <c r="H52" s="5"/>
      <c r="I52" s="5"/>
      <c r="J52" s="41"/>
      <c r="K52" s="41"/>
      <c r="L52" s="42"/>
      <c r="M52" s="42"/>
      <c r="N52" s="42"/>
      <c r="O52" s="42"/>
      <c r="P52" s="42"/>
      <c r="Q52" s="42"/>
      <c r="R52" s="42"/>
    </row>
    <row r="53" spans="1:18" ht="43.5">
      <c r="A53" s="6" t="s">
        <v>26</v>
      </c>
      <c r="B53" s="2" t="s">
        <v>14</v>
      </c>
      <c r="C53" s="2" t="s">
        <v>60</v>
      </c>
      <c r="D53" s="2" t="s">
        <v>5</v>
      </c>
      <c r="G53" t="s">
        <v>61</v>
      </c>
      <c r="H53" s="2" t="s">
        <v>17</v>
      </c>
      <c r="I53" s="7" t="s">
        <v>18</v>
      </c>
      <c r="J53" s="8" t="s">
        <v>19</v>
      </c>
      <c r="L53" s="9" t="s">
        <v>59</v>
      </c>
      <c r="M53" t="s">
        <v>21</v>
      </c>
    </row>
    <row r="54" spans="1:18">
      <c r="A54" s="10" t="s">
        <v>62</v>
      </c>
      <c r="B54" s="11">
        <v>100000000</v>
      </c>
      <c r="C54" s="2">
        <v>19.84</v>
      </c>
      <c r="D54" s="2">
        <v>20.2</v>
      </c>
      <c r="F54" s="12">
        <f>B55</f>
        <v>100000000</v>
      </c>
      <c r="G54" s="13">
        <f>AVERAGE(C54:C56)</f>
        <v>19.946666666666669</v>
      </c>
      <c r="H54" s="13">
        <f>AVERAGE(D54:D56)</f>
        <v>20.03</v>
      </c>
      <c r="I54" s="13">
        <f t="shared" ref="I54:I55" si="8">G54-H54</f>
        <v>-8.3333333333332149E-2</v>
      </c>
      <c r="J54" s="13">
        <f>1.9^I54</f>
        <v>0.94791748292117595</v>
      </c>
      <c r="L54" s="15">
        <f t="shared" ref="L54:L57" si="9">F54</f>
        <v>100000000</v>
      </c>
      <c r="M54" s="28">
        <f t="shared" ref="M54:M55" si="10">J54</f>
        <v>0.94791748292117595</v>
      </c>
    </row>
    <row r="55" spans="1:18">
      <c r="A55" s="10">
        <v>37.130000000000003</v>
      </c>
      <c r="B55" s="15">
        <f>B54</f>
        <v>100000000</v>
      </c>
      <c r="C55" s="2">
        <v>20</v>
      </c>
      <c r="D55" s="2">
        <v>20.010000000000002</v>
      </c>
      <c r="F55" s="12">
        <f>B57</f>
        <v>10000000</v>
      </c>
      <c r="G55" s="13">
        <f>AVERAGE(C57:C59)</f>
        <v>23.576666666666664</v>
      </c>
      <c r="H55" s="13">
        <f>AVERAGE(D57:D59)</f>
        <v>19.813333333333333</v>
      </c>
      <c r="I55" s="13">
        <f t="shared" si="8"/>
        <v>3.7633333333333319</v>
      </c>
      <c r="J55" s="13">
        <f t="shared" ref="J55:J57" si="11">1.9^I55</f>
        <v>11.195479994922842</v>
      </c>
      <c r="L55" s="15">
        <f t="shared" si="9"/>
        <v>10000000</v>
      </c>
      <c r="M55" s="28">
        <f t="shared" si="10"/>
        <v>11.195479994922842</v>
      </c>
    </row>
    <row r="56" spans="1:18">
      <c r="A56" s="10" t="s">
        <v>5</v>
      </c>
      <c r="B56" s="15">
        <f>B54</f>
        <v>100000000</v>
      </c>
      <c r="C56">
        <v>20</v>
      </c>
      <c r="D56">
        <v>19.88</v>
      </c>
      <c r="F56" s="12">
        <f>B60</f>
        <v>1000000</v>
      </c>
      <c r="G56" s="13">
        <f>AVERAGE(C60:C62)</f>
        <v>27.176666666666666</v>
      </c>
      <c r="H56" s="13">
        <f>AVERAGE(D60:D62)</f>
        <v>19.97</v>
      </c>
      <c r="I56" s="13">
        <f>G56-H56</f>
        <v>7.206666666666667</v>
      </c>
      <c r="J56" s="13">
        <f t="shared" si="11"/>
        <v>102.06674952376545</v>
      </c>
      <c r="L56" s="15">
        <f t="shared" si="9"/>
        <v>1000000</v>
      </c>
      <c r="M56" s="28">
        <f>J56</f>
        <v>102.06674952376545</v>
      </c>
    </row>
    <row r="57" spans="1:18">
      <c r="A57" s="10">
        <v>30.46</v>
      </c>
      <c r="B57" s="15">
        <f>B56/10</f>
        <v>10000000</v>
      </c>
      <c r="C57" s="2">
        <v>24.17</v>
      </c>
      <c r="D57" s="2">
        <v>19.86</v>
      </c>
      <c r="F57" s="12">
        <f>B63</f>
        <v>100000</v>
      </c>
      <c r="G57" s="13">
        <f>AVERAGE(C63:C65)</f>
        <v>30.713333333333335</v>
      </c>
      <c r="H57" s="13">
        <f>AVERAGE(D63:D65)</f>
        <v>20.543333333333333</v>
      </c>
      <c r="I57" s="13">
        <f t="shared" ref="I57" si="12">G57-H57</f>
        <v>10.170000000000002</v>
      </c>
      <c r="J57" s="13">
        <f t="shared" si="11"/>
        <v>683.79216723077718</v>
      </c>
      <c r="L57" s="15">
        <f t="shared" si="9"/>
        <v>100000</v>
      </c>
      <c r="M57" s="28">
        <f t="shared" ref="M57" si="13">J57</f>
        <v>683.79216723077718</v>
      </c>
    </row>
    <row r="58" spans="1:18">
      <c r="A58" s="10"/>
      <c r="B58" s="15">
        <f>B57</f>
        <v>10000000</v>
      </c>
      <c r="C58" s="2">
        <v>23.27</v>
      </c>
      <c r="D58" s="2">
        <v>19.78</v>
      </c>
      <c r="F58" s="12"/>
      <c r="G58" s="13"/>
      <c r="H58" s="17"/>
      <c r="I58" s="13"/>
      <c r="J58" s="13"/>
      <c r="L58" s="15"/>
      <c r="M58" s="16"/>
    </row>
    <row r="59" spans="1:18">
      <c r="A59" s="10"/>
      <c r="B59" s="15">
        <f>B58</f>
        <v>10000000</v>
      </c>
      <c r="C59">
        <v>23.29</v>
      </c>
      <c r="D59">
        <v>19.8</v>
      </c>
      <c r="F59" s="12"/>
      <c r="G59" s="17"/>
      <c r="H59" s="17"/>
      <c r="I59" s="13"/>
      <c r="J59" s="13"/>
      <c r="L59" s="15"/>
      <c r="M59" s="16"/>
    </row>
    <row r="60" spans="1:18">
      <c r="B60" s="15">
        <f>B59/10</f>
        <v>1000000</v>
      </c>
      <c r="C60" s="2">
        <v>27.15</v>
      </c>
      <c r="D60" s="2">
        <v>19.989999999999998</v>
      </c>
      <c r="E60" s="2"/>
      <c r="H60" s="15"/>
      <c r="I60" s="14"/>
    </row>
    <row r="61" spans="1:18">
      <c r="A61" s="18"/>
      <c r="B61" s="15">
        <f>B59/10</f>
        <v>1000000</v>
      </c>
      <c r="C61" s="2">
        <v>27.28</v>
      </c>
      <c r="D61" s="2">
        <v>20.05</v>
      </c>
      <c r="E61" s="2"/>
      <c r="H61" s="15"/>
      <c r="I61" s="14"/>
    </row>
    <row r="62" spans="1:18">
      <c r="A62" s="19"/>
      <c r="B62" s="15">
        <f>B61</f>
        <v>1000000</v>
      </c>
      <c r="C62">
        <v>27.1</v>
      </c>
      <c r="D62">
        <v>19.87</v>
      </c>
      <c r="E62" s="2"/>
      <c r="F62" s="2"/>
      <c r="G62" s="20"/>
      <c r="H62" s="15"/>
      <c r="I62" s="14"/>
    </row>
    <row r="63" spans="1:18">
      <c r="A63" s="19"/>
      <c r="B63" s="15">
        <f>B62/10</f>
        <v>100000</v>
      </c>
      <c r="C63" s="2">
        <v>30.37</v>
      </c>
      <c r="D63" s="2">
        <v>20.36</v>
      </c>
      <c r="E63" s="2"/>
      <c r="F63" s="2"/>
      <c r="G63" s="3"/>
      <c r="H63" s="2"/>
      <c r="I63" s="14"/>
    </row>
    <row r="64" spans="1:18">
      <c r="A64" s="19"/>
      <c r="B64" s="15">
        <f>B63</f>
        <v>100000</v>
      </c>
      <c r="C64" s="2">
        <v>30.78</v>
      </c>
      <c r="D64" s="2">
        <v>20.309999999999999</v>
      </c>
      <c r="E64" s="2"/>
      <c r="F64" s="2"/>
      <c r="G64" s="3"/>
      <c r="H64" s="2"/>
      <c r="I64" s="14"/>
    </row>
    <row r="65" spans="1:9" ht="15">
      <c r="A65" s="2"/>
      <c r="B65" s="15">
        <f>B64</f>
        <v>100000</v>
      </c>
      <c r="C65" s="2">
        <v>30.99</v>
      </c>
      <c r="D65" s="2">
        <v>20.96</v>
      </c>
      <c r="E65" s="2"/>
      <c r="F65" s="2"/>
      <c r="G65" s="3"/>
      <c r="H65" s="21"/>
      <c r="I65" s="14"/>
    </row>
    <row r="93" spans="1:9">
      <c r="A93" s="2"/>
      <c r="B93" s="15"/>
      <c r="C93" s="22"/>
      <c r="D93" s="2"/>
      <c r="E93" s="2"/>
      <c r="F93" s="19"/>
      <c r="G93" s="3"/>
      <c r="H93" s="2"/>
      <c r="I93" s="14"/>
    </row>
    <row r="94" spans="1:9">
      <c r="A94" s="2"/>
      <c r="B94" s="15"/>
      <c r="C94" s="2"/>
      <c r="D94" s="2"/>
      <c r="E94" s="2"/>
      <c r="F94" s="2"/>
      <c r="G94" s="3"/>
      <c r="H94" s="23"/>
      <c r="I94" s="14"/>
    </row>
    <row r="95" spans="1:9">
      <c r="B95" s="15"/>
      <c r="C95" s="2"/>
      <c r="D95" s="2"/>
      <c r="E95" s="2"/>
      <c r="F95" s="2"/>
      <c r="G95" s="3"/>
      <c r="H95" s="23"/>
      <c r="I95" s="14"/>
    </row>
    <row r="135" spans="1:17">
      <c r="B135" s="43" t="s">
        <v>63</v>
      </c>
      <c r="C135" s="43" t="s">
        <v>63</v>
      </c>
      <c r="D135" s="44" t="s">
        <v>64</v>
      </c>
      <c r="E135" s="44" t="s">
        <v>65</v>
      </c>
      <c r="F135" s="44" t="s">
        <v>66</v>
      </c>
      <c r="G135" s="44" t="s">
        <v>67</v>
      </c>
      <c r="H135" s="43" t="s">
        <v>63</v>
      </c>
      <c r="I135" s="44" t="s">
        <v>64</v>
      </c>
      <c r="J135" s="44" t="s">
        <v>65</v>
      </c>
      <c r="K135" s="44" t="s">
        <v>66</v>
      </c>
      <c r="L135" s="44" t="s">
        <v>67</v>
      </c>
      <c r="M135" s="43" t="s">
        <v>63</v>
      </c>
      <c r="N135" s="44" t="s">
        <v>64</v>
      </c>
      <c r="O135" s="44" t="s">
        <v>65</v>
      </c>
      <c r="P135" s="44" t="s">
        <v>68</v>
      </c>
      <c r="Q135" s="44" t="s">
        <v>69</v>
      </c>
    </row>
    <row r="136" spans="1:17" ht="15">
      <c r="A136" s="29" t="s">
        <v>70</v>
      </c>
      <c r="B136" s="45">
        <v>100000000</v>
      </c>
      <c r="C136" s="46">
        <f>B136/10</f>
        <v>10000000</v>
      </c>
      <c r="F136" s="12" t="e">
        <f>#REF!/10</f>
        <v>#REF!</v>
      </c>
      <c r="G136" s="12" t="e">
        <f>#REF!/10</f>
        <v>#REF!</v>
      </c>
      <c r="H136" s="46">
        <f>C136/10</f>
        <v>1000000</v>
      </c>
      <c r="K136" s="12" t="e">
        <f>F136/10</f>
        <v>#REF!</v>
      </c>
      <c r="L136" s="12" t="e">
        <f>G136/10</f>
        <v>#REF!</v>
      </c>
      <c r="M136" s="46">
        <f>H136/10</f>
        <v>100000</v>
      </c>
      <c r="P136" s="12" t="e">
        <f>K136/10</f>
        <v>#REF!</v>
      </c>
      <c r="Q136" s="12" t="e">
        <f>L136/10</f>
        <v>#REF!</v>
      </c>
    </row>
    <row r="137" spans="1:17" ht="15">
      <c r="A137" s="29" t="s">
        <v>71</v>
      </c>
      <c r="B137" s="47">
        <f>M9</f>
        <v>0.51297506480056343</v>
      </c>
      <c r="C137" s="47">
        <f>M10</f>
        <v>11.912115609424434</v>
      </c>
      <c r="F137" s="16">
        <f>M34</f>
        <v>5.9940801614539163</v>
      </c>
      <c r="G137" s="16">
        <f>M55</f>
        <v>11.195479994922842</v>
      </c>
      <c r="H137" s="47">
        <f>M11</f>
        <v>106.30132526369188</v>
      </c>
      <c r="K137" s="16">
        <f>M35</f>
        <v>51.689873245853398</v>
      </c>
      <c r="L137" s="16">
        <f>M56</f>
        <v>102.06674952376545</v>
      </c>
      <c r="M137" s="47">
        <f>M12</f>
        <v>638.54337629513373</v>
      </c>
      <c r="P137" s="16">
        <f>M36</f>
        <v>382.10922570855666</v>
      </c>
      <c r="Q137" s="16">
        <f>M57</f>
        <v>683.79216723077718</v>
      </c>
    </row>
    <row r="138" spans="1:17">
      <c r="D138" s="12" t="e">
        <f>#REF!/10</f>
        <v>#REF!</v>
      </c>
      <c r="E138" s="12" t="e">
        <f>#REF!/10</f>
        <v>#REF!</v>
      </c>
      <c r="I138" s="12" t="e">
        <f>D138/10</f>
        <v>#REF!</v>
      </c>
      <c r="J138" s="12" t="e">
        <f>E138/10</f>
        <v>#REF!</v>
      </c>
      <c r="N138" s="12" t="e">
        <f>I138/10</f>
        <v>#REF!</v>
      </c>
      <c r="O138" s="12" t="e">
        <f>J138/10</f>
        <v>#REF!</v>
      </c>
    </row>
    <row r="139" spans="1:17">
      <c r="D139" s="16" t="e">
        <f>#REF!</f>
        <v>#REF!</v>
      </c>
      <c r="E139" s="16" t="e">
        <f>#REF!</f>
        <v>#REF!</v>
      </c>
      <c r="I139" s="16" t="e">
        <f>#REF!</f>
        <v>#REF!</v>
      </c>
      <c r="J139" s="16" t="e">
        <f>#REF!</f>
        <v>#REF!</v>
      </c>
      <c r="N139" s="16" t="e">
        <f>#REF!</f>
        <v>#REF!</v>
      </c>
      <c r="O139" s="16" t="e">
        <f>#REF!</f>
        <v>#REF!</v>
      </c>
    </row>
    <row r="142" spans="1:17" ht="15">
      <c r="C142" s="29" t="s">
        <v>72</v>
      </c>
      <c r="D142" s="29" t="s">
        <v>73</v>
      </c>
    </row>
    <row r="143" spans="1:17">
      <c r="C143" s="16" t="e">
        <f>AVERAGE(#REF!)</f>
        <v>#REF!</v>
      </c>
      <c r="D143" t="e">
        <f>STDEV(#REF!)</f>
        <v>#REF!</v>
      </c>
    </row>
    <row r="144" spans="1:17">
      <c r="C144" s="16" t="e">
        <f>AVERAGE(#REF!)</f>
        <v>#REF!</v>
      </c>
      <c r="D144" t="e">
        <f>STDEV(#REF!)</f>
        <v>#REF!</v>
      </c>
    </row>
    <row r="145" spans="3:4">
      <c r="C145" s="16" t="e">
        <f>AVERAGE(#REF!)</f>
        <v>#REF!</v>
      </c>
      <c r="D145" t="e">
        <f>STDEV(#REF!)</f>
        <v>#REF!</v>
      </c>
    </row>
    <row r="146" spans="3:4">
      <c r="C146" s="16" t="e">
        <f>AVERAGE(#REF!)</f>
        <v>#REF!</v>
      </c>
      <c r="D146" t="e">
        <f>STDEV(#REF!)</f>
        <v>#REF!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3FAA7-5FD7-4258-A275-8C7995A9D18F}">
  <dimension ref="A1:AC1189"/>
  <sheetViews>
    <sheetView zoomScale="80" zoomScaleNormal="80" workbookViewId="0"/>
  </sheetViews>
  <sheetFormatPr defaultRowHeight="14.25"/>
  <cols>
    <col min="1" max="1" width="36.5703125" bestFit="1" customWidth="1"/>
    <col min="2" max="2" width="14.42578125" customWidth="1"/>
    <col min="3" max="3" width="12.140625" bestFit="1" customWidth="1"/>
    <col min="6" max="6" width="14.42578125" customWidth="1"/>
    <col min="14" max="14" width="11" customWidth="1"/>
    <col min="16" max="16" width="14.42578125" customWidth="1"/>
    <col min="17" max="17" width="25.5703125" bestFit="1" customWidth="1"/>
    <col min="19" max="19" width="9.42578125" bestFit="1" customWidth="1"/>
    <col min="20" max="20" width="11.85546875" bestFit="1" customWidth="1"/>
    <col min="21" max="21" width="9.42578125" customWidth="1"/>
    <col min="22" max="22" width="11.42578125" customWidth="1"/>
    <col min="23" max="23" width="9.42578125" bestFit="1" customWidth="1"/>
    <col min="24" max="24" width="14.85546875" customWidth="1"/>
    <col min="29" max="29" width="9.42578125" bestFit="1" customWidth="1"/>
  </cols>
  <sheetData>
    <row r="1" spans="1:29" ht="32.25" customHeight="1">
      <c r="A1" s="62" t="s">
        <v>74</v>
      </c>
      <c r="B1" s="49"/>
      <c r="C1" s="49"/>
      <c r="D1" s="49"/>
      <c r="E1" s="49"/>
      <c r="F1" s="49"/>
      <c r="G1" s="49"/>
      <c r="H1" s="49"/>
      <c r="I1" s="49"/>
      <c r="J1" s="49"/>
      <c r="M1" s="50" t="s">
        <v>75</v>
      </c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</row>
    <row r="3" spans="1:29" ht="15">
      <c r="A3" s="60"/>
      <c r="B3" s="61"/>
      <c r="C3" s="61"/>
      <c r="D3" s="61"/>
      <c r="E3" s="61"/>
      <c r="F3" s="61"/>
      <c r="G3" s="61"/>
      <c r="H3" s="61"/>
      <c r="I3" s="61"/>
      <c r="J3" s="61"/>
    </row>
    <row r="4" spans="1:29" ht="15">
      <c r="A4" s="4" t="s">
        <v>76</v>
      </c>
      <c r="B4" s="5"/>
      <c r="C4" s="5"/>
      <c r="D4" s="5"/>
      <c r="E4" s="5"/>
      <c r="F4" s="5"/>
      <c r="G4" s="5"/>
      <c r="H4" s="5"/>
      <c r="I4" s="5"/>
      <c r="J4" s="5"/>
    </row>
    <row r="5" spans="1:29" ht="15">
      <c r="A5" s="6"/>
      <c r="B5" s="2" t="s">
        <v>14</v>
      </c>
      <c r="C5" s="2" t="s">
        <v>1</v>
      </c>
      <c r="D5" s="2" t="s">
        <v>5</v>
      </c>
      <c r="G5" t="s">
        <v>77</v>
      </c>
      <c r="H5" s="2" t="s">
        <v>17</v>
      </c>
      <c r="I5" s="7" t="s">
        <v>78</v>
      </c>
      <c r="J5" s="8" t="s">
        <v>19</v>
      </c>
    </row>
    <row r="6" spans="1:29" ht="15">
      <c r="A6" s="10"/>
      <c r="B6" s="11" t="s">
        <v>50</v>
      </c>
      <c r="C6" s="2">
        <v>21.06</v>
      </c>
      <c r="D6" s="2">
        <v>18.53</v>
      </c>
      <c r="F6" s="12" t="str">
        <f>B6</f>
        <v>Lc</v>
      </c>
      <c r="G6" s="33">
        <f>AVERAGE(C6:C8)</f>
        <v>21.09</v>
      </c>
      <c r="H6" s="13">
        <f>AVERAGE(D6:D8)</f>
        <v>18.596666666666664</v>
      </c>
      <c r="I6" s="13">
        <f t="shared" ref="I6:I11" si="0">G6-H6</f>
        <v>2.4933333333333358</v>
      </c>
      <c r="J6" s="51">
        <f>1.85^I6</f>
        <v>4.6360506933337735</v>
      </c>
      <c r="M6" s="29"/>
      <c r="N6" s="29"/>
      <c r="P6" s="48" t="s">
        <v>79</v>
      </c>
      <c r="Q6" s="48"/>
      <c r="R6" s="48"/>
      <c r="S6" s="48"/>
    </row>
    <row r="7" spans="1:29" ht="15">
      <c r="A7" s="10"/>
      <c r="B7" s="57" t="s">
        <v>50</v>
      </c>
      <c r="C7" s="2">
        <v>21.09</v>
      </c>
      <c r="D7" s="2">
        <v>18.52</v>
      </c>
      <c r="F7" s="12" t="s">
        <v>80</v>
      </c>
      <c r="G7" s="33">
        <f>AVERAGE(C9:C11)</f>
        <v>21.64</v>
      </c>
      <c r="H7" s="13">
        <f>AVERAGE(D9:D11)</f>
        <v>18.22</v>
      </c>
      <c r="I7" s="13">
        <f t="shared" si="0"/>
        <v>3.4200000000000017</v>
      </c>
      <c r="J7" s="51">
        <f t="shared" ref="J7" si="1">1.85^I7</f>
        <v>8.198366160422669</v>
      </c>
      <c r="M7" s="34"/>
      <c r="P7" s="29" t="s">
        <v>50</v>
      </c>
      <c r="Q7" t="s">
        <v>81</v>
      </c>
    </row>
    <row r="8" spans="1:29" ht="15">
      <c r="A8" s="10"/>
      <c r="B8" s="57" t="s">
        <v>50</v>
      </c>
      <c r="C8">
        <v>21.12</v>
      </c>
      <c r="D8">
        <v>18.739999999999998</v>
      </c>
      <c r="F8" s="12" t="s">
        <v>82</v>
      </c>
      <c r="G8" s="13">
        <f>AVERAGE(C12:C14)</f>
        <v>26.930000000000003</v>
      </c>
      <c r="H8" s="13">
        <f>AVERAGE(D12:D14)</f>
        <v>18.22</v>
      </c>
      <c r="I8" s="13">
        <f t="shared" si="0"/>
        <v>8.7100000000000044</v>
      </c>
      <c r="J8" s="51">
        <f>1.75^I8</f>
        <v>130.87641918044383</v>
      </c>
      <c r="M8" s="34"/>
      <c r="P8" s="29" t="s">
        <v>11</v>
      </c>
      <c r="Q8" t="s">
        <v>83</v>
      </c>
    </row>
    <row r="9" spans="1:29" ht="15">
      <c r="A9" s="10"/>
      <c r="B9" s="15" t="s">
        <v>84</v>
      </c>
      <c r="C9" s="2">
        <v>21.57</v>
      </c>
      <c r="D9" s="2">
        <v>18.420000000000002</v>
      </c>
      <c r="F9" s="12" t="s">
        <v>11</v>
      </c>
      <c r="G9" s="13">
        <f>AVERAGE(C15:C17)</f>
        <v>25.49666666666667</v>
      </c>
      <c r="H9" s="13">
        <f>AVERAGE(D15:D17)</f>
        <v>18.059999999999999</v>
      </c>
      <c r="I9" s="13">
        <f t="shared" si="0"/>
        <v>7.436666666666671</v>
      </c>
      <c r="J9" s="51">
        <f>1.75^I9</f>
        <v>64.179001405351713</v>
      </c>
      <c r="P9" s="29" t="s">
        <v>25</v>
      </c>
      <c r="Q9" t="s">
        <v>85</v>
      </c>
    </row>
    <row r="10" spans="1:29" ht="15">
      <c r="A10" s="10"/>
      <c r="B10" s="15" t="s">
        <v>84</v>
      </c>
      <c r="C10" s="2">
        <v>21.64</v>
      </c>
      <c r="D10">
        <v>18.16</v>
      </c>
      <c r="F10" s="22" t="s">
        <v>86</v>
      </c>
      <c r="G10" s="13">
        <f>AVERAGE(C18:C20)</f>
        <v>31.179999999999996</v>
      </c>
      <c r="H10" s="13">
        <f>AVERAGE(D18:D20)</f>
        <v>18.343333333333334</v>
      </c>
      <c r="I10" s="13">
        <f t="shared" si="0"/>
        <v>12.836666666666662</v>
      </c>
      <c r="J10" s="51">
        <f>1.85^I10</f>
        <v>2689.0224017563924</v>
      </c>
      <c r="P10" s="29" t="s">
        <v>39</v>
      </c>
      <c r="Q10" t="s">
        <v>87</v>
      </c>
    </row>
    <row r="11" spans="1:29" ht="15">
      <c r="A11" s="10"/>
      <c r="B11" s="15" t="s">
        <v>84</v>
      </c>
      <c r="C11">
        <v>21.71</v>
      </c>
      <c r="D11">
        <v>18.079999999999998</v>
      </c>
      <c r="F11" s="22" t="s">
        <v>33</v>
      </c>
      <c r="G11" s="13">
        <f>AVERAGE(C21:C23)</f>
        <v>26.66333333333333</v>
      </c>
      <c r="H11" s="13">
        <f>AVERAGE(D21:D23)</f>
        <v>20.133333333333333</v>
      </c>
      <c r="I11" s="13">
        <f t="shared" si="0"/>
        <v>6.5299999999999976</v>
      </c>
      <c r="J11" s="51">
        <f>1.85^I11</f>
        <v>55.543262592100497</v>
      </c>
      <c r="P11" s="29" t="s">
        <v>33</v>
      </c>
      <c r="Q11" t="s">
        <v>88</v>
      </c>
    </row>
    <row r="12" spans="1:29">
      <c r="B12" s="31" t="s">
        <v>82</v>
      </c>
      <c r="C12">
        <v>26.97</v>
      </c>
      <c r="D12">
        <v>18.420000000000002</v>
      </c>
      <c r="E12" s="2"/>
      <c r="F12" s="22" t="s">
        <v>89</v>
      </c>
      <c r="G12" s="13">
        <f>AVERAGE(C24:C26)</f>
        <v>27.776666666666667</v>
      </c>
      <c r="H12" s="13">
        <f>AVERAGE(D21:D23)</f>
        <v>20.133333333333333</v>
      </c>
      <c r="I12" s="13">
        <f t="shared" ref="I12" si="2">G12-H12</f>
        <v>7.6433333333333344</v>
      </c>
      <c r="J12" s="51">
        <f>1.85^I12</f>
        <v>110.17487778495662</v>
      </c>
    </row>
    <row r="13" spans="1:29">
      <c r="A13" s="18"/>
      <c r="B13" s="31" t="s">
        <v>82</v>
      </c>
      <c r="C13">
        <v>26.81</v>
      </c>
      <c r="D13">
        <v>18.16</v>
      </c>
      <c r="E13" s="2"/>
      <c r="F13" t="s">
        <v>90</v>
      </c>
      <c r="G13" s="13">
        <f>AVERAGE(C27:C29)</f>
        <v>21.456666666666667</v>
      </c>
      <c r="H13" s="13">
        <f>AVERAGE(D27:D29)</f>
        <v>18.803333333333335</v>
      </c>
      <c r="I13" s="13">
        <f t="shared" ref="I13:I18" si="3">G13-H13</f>
        <v>2.6533333333333324</v>
      </c>
      <c r="J13" s="51">
        <f>1.85^I13</f>
        <v>5.115589092575644</v>
      </c>
    </row>
    <row r="14" spans="1:29">
      <c r="A14" s="19"/>
      <c r="B14" s="31" t="s">
        <v>82</v>
      </c>
      <c r="C14">
        <v>27.01</v>
      </c>
      <c r="D14">
        <v>18.079999999999998</v>
      </c>
      <c r="E14" s="2"/>
      <c r="F14" t="s">
        <v>91</v>
      </c>
      <c r="G14" s="13">
        <f>AVERAGE(C30:C32)</f>
        <v>22.38</v>
      </c>
      <c r="H14" s="13">
        <f>AVERAGE(D30:D32)</f>
        <v>18.843333333333334</v>
      </c>
      <c r="I14" s="13">
        <f t="shared" si="3"/>
        <v>3.5366666666666653</v>
      </c>
      <c r="J14" s="51">
        <f>1.71^I14</f>
        <v>6.6685218280781928</v>
      </c>
    </row>
    <row r="15" spans="1:29">
      <c r="B15" s="30" t="s">
        <v>11</v>
      </c>
      <c r="C15">
        <v>25.44</v>
      </c>
      <c r="D15">
        <v>18.03</v>
      </c>
      <c r="F15" t="s">
        <v>92</v>
      </c>
      <c r="G15" s="13">
        <f>AVERAGE(C33:C35)</f>
        <v>21.606666666666669</v>
      </c>
      <c r="H15" s="13">
        <f>AVERAGE(D33:D35)</f>
        <v>18.596666666666668</v>
      </c>
      <c r="I15" s="13">
        <f t="shared" si="3"/>
        <v>3.0100000000000016</v>
      </c>
      <c r="J15" s="51">
        <f>1.85^I15</f>
        <v>6.3706963050276739</v>
      </c>
    </row>
    <row r="16" spans="1:29">
      <c r="B16" s="30" t="s">
        <v>11</v>
      </c>
      <c r="C16">
        <v>25.71</v>
      </c>
      <c r="D16">
        <v>18.13</v>
      </c>
      <c r="F16" t="s">
        <v>93</v>
      </c>
      <c r="G16" s="13">
        <f>AVERAGE(C39:C41)</f>
        <v>24.470000000000002</v>
      </c>
      <c r="H16" s="13">
        <f>AVERAGE(D36:D38)</f>
        <v>19.066666666666666</v>
      </c>
      <c r="I16" s="13">
        <f t="shared" si="3"/>
        <v>5.403333333333336</v>
      </c>
      <c r="J16" s="51">
        <f>1.73^I16</f>
        <v>19.330471350279353</v>
      </c>
    </row>
    <row r="17" spans="2:28">
      <c r="B17" s="30" t="s">
        <v>11</v>
      </c>
      <c r="C17">
        <v>25.34</v>
      </c>
      <c r="D17">
        <v>18.02</v>
      </c>
      <c r="F17" t="s">
        <v>25</v>
      </c>
      <c r="G17" s="13">
        <f>AVERAGE(C39:C41)</f>
        <v>24.470000000000002</v>
      </c>
      <c r="H17" s="13">
        <f>AVERAGE(D39:D41)</f>
        <v>18.09</v>
      </c>
      <c r="I17" s="13">
        <f t="shared" si="3"/>
        <v>6.3800000000000026</v>
      </c>
      <c r="J17" s="51">
        <f>1.73^I17</f>
        <v>33.016736061676674</v>
      </c>
    </row>
    <row r="18" spans="2:28">
      <c r="B18" s="30" t="s">
        <v>94</v>
      </c>
      <c r="C18">
        <v>31.11</v>
      </c>
      <c r="D18">
        <v>18.420000000000002</v>
      </c>
      <c r="F18" t="s">
        <v>39</v>
      </c>
      <c r="G18" s="58">
        <f>AVERAGE(C42:C44)</f>
        <v>22.38</v>
      </c>
      <c r="H18" s="58">
        <f>AVERAGE(D42:D44)</f>
        <v>18.843333333333334</v>
      </c>
      <c r="I18" s="58">
        <f t="shared" si="3"/>
        <v>3.5366666666666653</v>
      </c>
      <c r="J18" s="51">
        <f>1.71^I18</f>
        <v>6.6685218280781928</v>
      </c>
    </row>
    <row r="19" spans="2:28">
      <c r="B19" s="30" t="s">
        <v>94</v>
      </c>
      <c r="C19">
        <v>31.28</v>
      </c>
      <c r="D19">
        <v>18.350000000000001</v>
      </c>
      <c r="F19" s="12" t="s">
        <v>95</v>
      </c>
      <c r="G19" s="13">
        <f>AVERAGE(C45:C47)</f>
        <v>29.426666666666666</v>
      </c>
      <c r="H19" s="13">
        <f>AVERAGE(D45:D47)</f>
        <v>17.176666666666666</v>
      </c>
      <c r="I19" s="13">
        <f t="shared" ref="I19" si="4">G19-H19</f>
        <v>12.25</v>
      </c>
      <c r="J19" s="51">
        <f>1.85^I19</f>
        <v>1874.3628716185578</v>
      </c>
    </row>
    <row r="20" spans="2:28">
      <c r="B20" s="30" t="s">
        <v>94</v>
      </c>
      <c r="C20">
        <v>31.15</v>
      </c>
      <c r="D20">
        <v>18.260000000000002</v>
      </c>
      <c r="F20" s="12" t="s">
        <v>96</v>
      </c>
      <c r="G20" s="13">
        <f>AVERAGE(C48:C50)</f>
        <v>24.46</v>
      </c>
      <c r="H20" s="13">
        <f>AVERAGE(D48:D50)</f>
        <v>18.16333333333333</v>
      </c>
      <c r="I20" s="13">
        <f>G20-H20</f>
        <v>6.2966666666666704</v>
      </c>
      <c r="J20" s="51">
        <f>1.85^I20</f>
        <v>48.116199457577444</v>
      </c>
    </row>
    <row r="21" spans="2:28">
      <c r="B21" s="32" t="s">
        <v>33</v>
      </c>
      <c r="C21">
        <v>26.63</v>
      </c>
      <c r="D21">
        <v>20.13</v>
      </c>
      <c r="F21" s="12" t="s">
        <v>97</v>
      </c>
      <c r="G21" s="13">
        <f>AVERAGE(C51:C53)</f>
        <v>24.73</v>
      </c>
      <c r="H21" s="13">
        <f>AVERAGE(D51:D53)</f>
        <v>18.329999999999998</v>
      </c>
      <c r="I21" s="13">
        <f>G21-H21</f>
        <v>6.4000000000000021</v>
      </c>
      <c r="J21" s="51">
        <f>1.71^I21</f>
        <v>30.986684231703727</v>
      </c>
    </row>
    <row r="22" spans="2:28">
      <c r="B22" s="32" t="s">
        <v>33</v>
      </c>
      <c r="C22">
        <v>26.55</v>
      </c>
      <c r="D22">
        <v>20.13</v>
      </c>
      <c r="F22" s="36" t="s">
        <v>98</v>
      </c>
      <c r="G22" s="13">
        <f>AVERAGE(C54:C56)</f>
        <v>23.206666666666667</v>
      </c>
      <c r="H22" s="13">
        <f>AVERAGE(D54:D56)</f>
        <v>18.16333333333333</v>
      </c>
      <c r="I22" s="13">
        <f t="shared" ref="I22:I23" si="5">G22-H22</f>
        <v>5.0433333333333366</v>
      </c>
      <c r="J22" s="51">
        <f>1.85^I22</f>
        <v>22.255434807836608</v>
      </c>
    </row>
    <row r="23" spans="2:28">
      <c r="B23" s="32" t="s">
        <v>33</v>
      </c>
      <c r="C23">
        <v>26.81</v>
      </c>
      <c r="D23">
        <v>20.14</v>
      </c>
      <c r="F23" s="36" t="s">
        <v>99</v>
      </c>
      <c r="G23" s="13">
        <f>AVERAGE(C57:C59)</f>
        <v>24.075000000000003</v>
      </c>
      <c r="H23" s="13">
        <f>AVERAGE(D57:D59)</f>
        <v>18.16333333333333</v>
      </c>
      <c r="I23" s="13">
        <f t="shared" si="5"/>
        <v>5.9116666666666724</v>
      </c>
      <c r="J23" s="51">
        <f>1.71^I23</f>
        <v>23.844890876192935</v>
      </c>
      <c r="P23" s="40" t="s">
        <v>100</v>
      </c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2:28">
      <c r="B24" s="30" t="s">
        <v>89</v>
      </c>
      <c r="C24">
        <v>27.57</v>
      </c>
      <c r="D24">
        <v>20.87</v>
      </c>
      <c r="F24" s="30" t="s">
        <v>101</v>
      </c>
      <c r="G24" s="13">
        <f>AVERAGE(C60:C62)</f>
        <v>28.313333333333333</v>
      </c>
      <c r="H24" s="13">
        <f>AVERAGE(D60:D62)</f>
        <v>18.473333333333333</v>
      </c>
      <c r="I24" s="13">
        <f t="shared" ref="I24:I25" si="6">G24-H24</f>
        <v>9.84</v>
      </c>
      <c r="J24" s="51">
        <f>1.85^I24</f>
        <v>425.56882620581359</v>
      </c>
      <c r="Q24" s="35"/>
      <c r="R24" s="35"/>
    </row>
    <row r="25" spans="2:28" ht="45">
      <c r="B25" s="30" t="s">
        <v>89</v>
      </c>
      <c r="C25">
        <v>27.63</v>
      </c>
      <c r="D25">
        <v>20.98</v>
      </c>
      <c r="F25" s="30" t="s">
        <v>102</v>
      </c>
      <c r="G25" s="13">
        <f>AVERAGE(C63:C65)</f>
        <v>24.87</v>
      </c>
      <c r="H25" s="13">
        <f>AVERAGE(D63:D65)</f>
        <v>18.473333333333333</v>
      </c>
      <c r="I25" s="13">
        <f t="shared" si="6"/>
        <v>6.3966666666666683</v>
      </c>
      <c r="J25" s="51">
        <f>1.85^I25</f>
        <v>51.169183771505736</v>
      </c>
      <c r="M25" s="29"/>
      <c r="N25" s="29"/>
      <c r="Q25" s="52" t="s">
        <v>103</v>
      </c>
      <c r="R25" s="52" t="s">
        <v>104</v>
      </c>
      <c r="U25" s="52" t="s">
        <v>105</v>
      </c>
      <c r="V25" s="52" t="s">
        <v>106</v>
      </c>
      <c r="Y25" s="52" t="s">
        <v>103</v>
      </c>
      <c r="Z25" s="52" t="s">
        <v>107</v>
      </c>
    </row>
    <row r="26" spans="2:28">
      <c r="B26" s="30" t="s">
        <v>89</v>
      </c>
      <c r="C26">
        <v>28.13</v>
      </c>
      <c r="D26">
        <v>21.04</v>
      </c>
      <c r="F26" s="30" t="s">
        <v>108</v>
      </c>
      <c r="G26" s="13">
        <f>AVERAGE(C66:C68)</f>
        <v>25.146666666666665</v>
      </c>
      <c r="H26" s="13">
        <f>AVERAGE(D66:D68)</f>
        <v>18.473333333333333</v>
      </c>
      <c r="I26" s="13">
        <f t="shared" ref="I26" si="7">G26-H26</f>
        <v>6.673333333333332</v>
      </c>
      <c r="J26" s="51">
        <f>1.85^I26</f>
        <v>60.663295702946236</v>
      </c>
      <c r="M26" s="39" t="s">
        <v>109</v>
      </c>
      <c r="N26" t="s">
        <v>50</v>
      </c>
      <c r="P26" t="s">
        <v>110</v>
      </c>
      <c r="Q26" s="54">
        <f>(N27/J6)^(1/N28)</f>
        <v>16029464.687617222</v>
      </c>
      <c r="R26" s="12">
        <f>(N31/J9)^(1/N32)</f>
        <v>2953550.0749410959</v>
      </c>
      <c r="T26" t="s">
        <v>110</v>
      </c>
      <c r="U26" s="27">
        <f>(N27/J6)^(1/N28)</f>
        <v>16029464.687617222</v>
      </c>
      <c r="V26" s="27">
        <f>(N35/J17)^(1/N36)</f>
        <v>4976909.5011283671</v>
      </c>
      <c r="X26" t="s">
        <v>110</v>
      </c>
      <c r="Y26" s="27">
        <f>U26</f>
        <v>16029464.687617222</v>
      </c>
      <c r="Z26" s="27">
        <f>(N39/J11)^(1/N40)</f>
        <v>13966683.070627734</v>
      </c>
    </row>
    <row r="27" spans="2:28">
      <c r="B27" s="30" t="s">
        <v>90</v>
      </c>
      <c r="C27">
        <v>21.45</v>
      </c>
      <c r="D27">
        <v>18.82</v>
      </c>
      <c r="F27" s="30" t="s">
        <v>111</v>
      </c>
      <c r="G27" s="13">
        <f>AVERAGE(C69:C71)</f>
        <v>22.74</v>
      </c>
      <c r="H27" s="13">
        <f>AVERAGE(D69:D71)</f>
        <v>18.16333333333333</v>
      </c>
      <c r="I27" s="13">
        <f>G27-H27</f>
        <v>4.576666666666668</v>
      </c>
      <c r="J27" s="51">
        <f>1.85^I27</f>
        <v>16.70151791216658</v>
      </c>
      <c r="M27" t="s">
        <v>112</v>
      </c>
      <c r="N27">
        <v>53329660</v>
      </c>
      <c r="P27" t="s">
        <v>113</v>
      </c>
      <c r="Q27" s="54">
        <f>(N27/J144)^(1/N28)</f>
        <v>18480505.256252065</v>
      </c>
      <c r="R27" s="12">
        <f>(N31/J145)^(1/N32)</f>
        <v>2260001.6168445353</v>
      </c>
      <c r="T27" t="s">
        <v>113</v>
      </c>
      <c r="U27" s="27">
        <f>(N27/J144)^(1/N28)</f>
        <v>18480505.256252065</v>
      </c>
      <c r="V27" s="27">
        <f>(N35/J153)^(1/N36)</f>
        <v>4905944.572751346</v>
      </c>
      <c r="X27" t="s">
        <v>113</v>
      </c>
      <c r="Y27" s="27">
        <f t="shared" ref="Y27:Y28" si="8">U27</f>
        <v>18480505.256252065</v>
      </c>
      <c r="Z27" s="27">
        <f>(N39/J149)^(1/N40)</f>
        <v>51250594.20544485</v>
      </c>
    </row>
    <row r="28" spans="2:28">
      <c r="B28" s="30" t="s">
        <v>90</v>
      </c>
      <c r="C28">
        <v>21.53</v>
      </c>
      <c r="D28">
        <v>18.739999999999998</v>
      </c>
      <c r="F28" s="30" t="s">
        <v>114</v>
      </c>
      <c r="G28" s="13">
        <f>AVERAGE(C72:C74)</f>
        <v>22.83</v>
      </c>
      <c r="H28" s="13">
        <f>AVERAGE(D72:D74)</f>
        <v>18.16333333333333</v>
      </c>
      <c r="I28" s="13">
        <f>G28-H28</f>
        <v>4.6666666666666679</v>
      </c>
      <c r="J28" s="51">
        <f>1.85^I28</f>
        <v>17.652304046793912</v>
      </c>
      <c r="M28" t="s">
        <v>115</v>
      </c>
      <c r="N28">
        <v>0.98</v>
      </c>
      <c r="P28" t="s">
        <v>116</v>
      </c>
      <c r="Q28" s="54">
        <f>(N27/J278)^(1/N28)</f>
        <v>6999307.2524811225</v>
      </c>
      <c r="R28" s="12">
        <f>(N31/J279)^(1/N32)</f>
        <v>2578374.346152328</v>
      </c>
      <c r="T28" t="s">
        <v>116</v>
      </c>
      <c r="U28" s="27">
        <f>(N27/J278)^(1/N28)</f>
        <v>6999307.2524811225</v>
      </c>
      <c r="V28" s="27">
        <f>(N35/J287)^(1/N36)</f>
        <v>3471784.7089513587</v>
      </c>
      <c r="X28" t="s">
        <v>116</v>
      </c>
      <c r="Y28" s="27">
        <f t="shared" si="8"/>
        <v>6999307.2524811225</v>
      </c>
      <c r="Z28" s="27">
        <f>(N39/J283)^(1/N40)</f>
        <v>74813376.486309424</v>
      </c>
      <c r="AB28" s="12"/>
    </row>
    <row r="29" spans="2:28">
      <c r="B29" s="30" t="s">
        <v>90</v>
      </c>
      <c r="C29">
        <v>21.39</v>
      </c>
      <c r="D29">
        <v>18.850000000000001</v>
      </c>
      <c r="F29" s="30" t="s">
        <v>117</v>
      </c>
      <c r="G29" s="13">
        <f>AVERAGE(C75:C77)</f>
        <v>28.256666666666671</v>
      </c>
      <c r="H29" s="13">
        <f>AVERAGE(D75:D77)</f>
        <v>18.16333333333333</v>
      </c>
      <c r="I29" s="13">
        <f t="shared" ref="I29:I33" si="9">G29-H29</f>
        <v>10.093333333333341</v>
      </c>
      <c r="J29" s="51">
        <f t="shared" ref="J29:J32" si="10">1.85^I29</f>
        <v>497.33991067075056</v>
      </c>
      <c r="P29" t="s">
        <v>118</v>
      </c>
      <c r="Q29" s="54">
        <f>(N27/J6)^(1/N28)</f>
        <v>16029464.687617222</v>
      </c>
      <c r="R29" s="12">
        <f>(N31/J8)^(1/N32)</f>
        <v>1361336.8162143819</v>
      </c>
      <c r="T29" t="s">
        <v>118</v>
      </c>
      <c r="U29" s="27">
        <f>(N27/J15)^(1/N28)</f>
        <v>11589459.333041674</v>
      </c>
      <c r="V29" s="27">
        <f>(N35/J16)^(1/N36)</f>
        <v>9560623.1474760212</v>
      </c>
      <c r="X29" t="s">
        <v>118</v>
      </c>
      <c r="Y29" s="55">
        <f>(N27/J10)^(1/N28)</f>
        <v>24270.342934802051</v>
      </c>
      <c r="Z29" s="27">
        <f>(N39/J12)^(1/N40)</f>
        <v>7182997.4837026969</v>
      </c>
      <c r="AB29" s="12"/>
    </row>
    <row r="30" spans="2:28">
      <c r="B30" s="30" t="s">
        <v>39</v>
      </c>
      <c r="C30">
        <v>22.21</v>
      </c>
      <c r="D30">
        <v>18.71</v>
      </c>
      <c r="F30" s="30" t="s">
        <v>119</v>
      </c>
      <c r="G30" s="13">
        <f>AVERAGE(C78:C80)</f>
        <v>24.256666666666671</v>
      </c>
      <c r="H30" s="13">
        <f>AVERAGE(D78:D80)</f>
        <v>18.16333333333333</v>
      </c>
      <c r="I30" s="13">
        <f t="shared" si="9"/>
        <v>6.0933333333333408</v>
      </c>
      <c r="J30" s="51">
        <f t="shared" si="10"/>
        <v>42.458671217318084</v>
      </c>
      <c r="M30" s="39" t="s">
        <v>109</v>
      </c>
      <c r="N30" t="s">
        <v>11</v>
      </c>
      <c r="P30" t="s">
        <v>120</v>
      </c>
      <c r="Q30" s="54">
        <f>(N27/J146)^(1/N28)</f>
        <v>15148960.736170517</v>
      </c>
      <c r="R30" s="12">
        <f>(N31/J147)^(1/N32)</f>
        <v>3580953.9748777729</v>
      </c>
      <c r="T30" t="s">
        <v>120</v>
      </c>
      <c r="U30" s="27">
        <f>(N27/J151)^(1/N28)</f>
        <v>5467929.0174269667</v>
      </c>
      <c r="V30" s="27">
        <f>(N35/J152)^(1/N36)</f>
        <v>2922047.7607827564</v>
      </c>
      <c r="X30" t="s">
        <v>120</v>
      </c>
      <c r="Y30" s="55">
        <f>(N27/J148)^(1/N28)</f>
        <v>23842.487310882341</v>
      </c>
      <c r="Z30" s="27">
        <f>(N39/J150)^(1/N40)</f>
        <v>8524407.2321493048</v>
      </c>
      <c r="AB30" s="12"/>
    </row>
    <row r="31" spans="2:28">
      <c r="B31" s="30" t="s">
        <v>39</v>
      </c>
      <c r="C31">
        <v>22.35</v>
      </c>
      <c r="D31">
        <v>18.79</v>
      </c>
      <c r="F31" s="30" t="s">
        <v>121</v>
      </c>
      <c r="G31" s="13">
        <f>AVERAGE(C81:C83)</f>
        <v>21.419999999999998</v>
      </c>
      <c r="H31" s="13">
        <f>AVERAGE(D81:D83)</f>
        <v>18.16333333333333</v>
      </c>
      <c r="I31" s="13">
        <f t="shared" si="9"/>
        <v>3.2566666666666677</v>
      </c>
      <c r="J31" s="51">
        <f>1.73^I31</f>
        <v>5.9598703076547475</v>
      </c>
      <c r="M31" t="s">
        <v>112</v>
      </c>
      <c r="N31">
        <v>57558537</v>
      </c>
      <c r="P31" t="s">
        <v>122</v>
      </c>
      <c r="Q31" s="54">
        <f>(N27/J280)^(1/N28)</f>
        <v>7803868.1275209105</v>
      </c>
      <c r="R31" s="12">
        <f>(N31/J281)^(1/N32)</f>
        <v>2567939.7278231815</v>
      </c>
      <c r="T31" t="s">
        <v>123</v>
      </c>
      <c r="U31" s="27">
        <f>(N27/J285)^(1/N28)</f>
        <v>16063040.948478181</v>
      </c>
      <c r="V31" s="27">
        <f>(N35/J286)^(1/N36)</f>
        <v>4267668.8680046946</v>
      </c>
      <c r="X31" t="s">
        <v>123</v>
      </c>
      <c r="Y31" s="56">
        <f>(N27/J282)^(1/N28)</f>
        <v>193774.32965584978</v>
      </c>
      <c r="Z31" s="27">
        <f>(N39/J284)^(1/N40)</f>
        <v>14885435.592797009</v>
      </c>
      <c r="AB31" s="12"/>
    </row>
    <row r="32" spans="2:28">
      <c r="B32" s="30" t="s">
        <v>39</v>
      </c>
      <c r="C32">
        <v>22.58</v>
      </c>
      <c r="D32">
        <v>19.03</v>
      </c>
      <c r="F32" s="30" t="s">
        <v>124</v>
      </c>
      <c r="G32" s="13">
        <f>AVERAGE(C84:C86)</f>
        <v>23.650000000000002</v>
      </c>
      <c r="H32" s="13">
        <f>AVERAGE(D84:D86)</f>
        <v>18.193333333333332</v>
      </c>
      <c r="I32" s="13">
        <f t="shared" si="9"/>
        <v>5.4566666666666706</v>
      </c>
      <c r="J32" s="51">
        <f t="shared" si="10"/>
        <v>28.699019850610053</v>
      </c>
      <c r="M32" t="s">
        <v>115</v>
      </c>
      <c r="N32">
        <v>0.92</v>
      </c>
      <c r="Q32" s="12"/>
      <c r="Y32" s="37"/>
      <c r="AB32" s="12"/>
    </row>
    <row r="33" spans="2:29">
      <c r="B33" s="30" t="s">
        <v>92</v>
      </c>
      <c r="C33">
        <v>21.48</v>
      </c>
      <c r="D33">
        <v>18.57</v>
      </c>
      <c r="F33" s="30" t="s">
        <v>125</v>
      </c>
      <c r="G33" s="13">
        <f>AVERAGE(C87:C89)</f>
        <v>20.11</v>
      </c>
      <c r="H33" s="13">
        <f>AVERAGE(D87:D89)</f>
        <v>18.193333333333332</v>
      </c>
      <c r="I33" s="13">
        <f t="shared" si="9"/>
        <v>1.9166666666666679</v>
      </c>
      <c r="J33" s="51">
        <f>1.73^I33</f>
        <v>2.8592691007050348</v>
      </c>
      <c r="Q33" s="12"/>
      <c r="V33" s="37"/>
      <c r="Z33" s="12"/>
      <c r="AB33" s="12"/>
    </row>
    <row r="34" spans="2:29">
      <c r="B34" s="30" t="s">
        <v>92</v>
      </c>
      <c r="C34">
        <v>21.72</v>
      </c>
      <c r="D34">
        <v>18.55</v>
      </c>
      <c r="F34" s="32" t="s">
        <v>126</v>
      </c>
      <c r="G34" s="13">
        <f>AVERAGE(C90:C92)</f>
        <v>31.424999999999997</v>
      </c>
      <c r="H34" s="13">
        <f>AVERAGE(D90:D92)</f>
        <v>18.073333333333334</v>
      </c>
      <c r="I34" s="13">
        <f t="shared" ref="I34:I35" si="11">G34-H34</f>
        <v>13.351666666666663</v>
      </c>
      <c r="J34" s="51">
        <f>1.85^I34</f>
        <v>3691.372397216393</v>
      </c>
      <c r="M34" s="39" t="s">
        <v>109</v>
      </c>
      <c r="N34" t="s">
        <v>25</v>
      </c>
      <c r="Z34" s="12"/>
    </row>
    <row r="35" spans="2:29" ht="30">
      <c r="B35" s="30" t="s">
        <v>92</v>
      </c>
      <c r="C35">
        <v>21.62</v>
      </c>
      <c r="D35">
        <v>18.670000000000002</v>
      </c>
      <c r="F35" s="30" t="s">
        <v>127</v>
      </c>
      <c r="G35" s="13">
        <f>AVERAGE(C93:C95)</f>
        <v>24.243333333333336</v>
      </c>
      <c r="H35" s="13">
        <f>AVERAGE(D93:D95)</f>
        <v>18.073333333333334</v>
      </c>
      <c r="I35" s="13">
        <f t="shared" si="11"/>
        <v>6.1700000000000017</v>
      </c>
      <c r="J35" s="51">
        <f>1.71^I35</f>
        <v>27.389619632230431</v>
      </c>
      <c r="M35" t="s">
        <v>112</v>
      </c>
      <c r="N35">
        <v>10238613</v>
      </c>
      <c r="U35" s="52" t="s">
        <v>103</v>
      </c>
      <c r="V35" s="52" t="s">
        <v>128</v>
      </c>
      <c r="Z35" s="12"/>
    </row>
    <row r="36" spans="2:29">
      <c r="B36" s="30" t="s">
        <v>93</v>
      </c>
      <c r="C36">
        <v>24.44</v>
      </c>
      <c r="D36">
        <v>19.059999999999999</v>
      </c>
      <c r="F36" s="30" t="s">
        <v>129</v>
      </c>
      <c r="G36" s="13">
        <f>AVERAGE(C96:C98)</f>
        <v>27.143333333333331</v>
      </c>
      <c r="H36" s="13">
        <f>AVERAGE(D96:D98)</f>
        <v>18.073333333333334</v>
      </c>
      <c r="I36" s="13">
        <f t="shared" ref="I36" si="12">G36-H36</f>
        <v>9.0699999999999967</v>
      </c>
      <c r="J36" s="51">
        <f>1.71^I36</f>
        <v>129.8000086053697</v>
      </c>
      <c r="M36" t="s">
        <v>115</v>
      </c>
      <c r="N36">
        <v>0.82</v>
      </c>
      <c r="T36" t="s">
        <v>110</v>
      </c>
      <c r="U36" s="27">
        <f>Q26</f>
        <v>16029464.687617222</v>
      </c>
      <c r="V36" s="27">
        <f>(N43/J18)^(1/N44)</f>
        <v>13587531.237978563</v>
      </c>
    </row>
    <row r="37" spans="2:29">
      <c r="B37" s="30" t="s">
        <v>93</v>
      </c>
      <c r="C37">
        <v>24.49</v>
      </c>
      <c r="D37">
        <v>19.13</v>
      </c>
      <c r="F37" s="30" t="s">
        <v>130</v>
      </c>
      <c r="G37" s="13">
        <f>AVERAGE(C99:C101)</f>
        <v>24.053333333333331</v>
      </c>
      <c r="H37" s="13">
        <f>AVERAGE(D99:D101)</f>
        <v>18.096666666666668</v>
      </c>
      <c r="I37" s="13">
        <f>G37-H37</f>
        <v>5.9566666666666634</v>
      </c>
      <c r="J37" s="51">
        <f>1.71^I37</f>
        <v>24.427564249183028</v>
      </c>
      <c r="T37" t="s">
        <v>113</v>
      </c>
      <c r="U37" s="27">
        <f>Q27</f>
        <v>18480505.256252065</v>
      </c>
      <c r="V37" s="27">
        <f>(N43/J154)^(1/N44)</f>
        <v>13587531.237978563</v>
      </c>
    </row>
    <row r="38" spans="2:29">
      <c r="B38" s="30" t="s">
        <v>93</v>
      </c>
      <c r="C38">
        <v>24.6</v>
      </c>
      <c r="D38">
        <v>19.010000000000002</v>
      </c>
      <c r="F38" s="30" t="s">
        <v>131</v>
      </c>
      <c r="G38" s="13">
        <f>AVERAGE(C102:C104)</f>
        <v>22.790000000000003</v>
      </c>
      <c r="H38" s="13">
        <f>AVERAGE(D102:D104)</f>
        <v>18.096666666666668</v>
      </c>
      <c r="I38" s="13">
        <f>G38-H38</f>
        <v>4.6933333333333351</v>
      </c>
      <c r="J38" s="51">
        <f>1.85^I38</f>
        <v>17.94427757630843</v>
      </c>
      <c r="M38" s="39" t="s">
        <v>109</v>
      </c>
      <c r="N38" t="s">
        <v>33</v>
      </c>
      <c r="T38" t="s">
        <v>116</v>
      </c>
      <c r="U38" s="27">
        <f>Q28</f>
        <v>6999307.2524811225</v>
      </c>
      <c r="V38" s="27">
        <f>(N43/J288)^(1/N44)</f>
        <v>39368596.90556626</v>
      </c>
      <c r="X38" s="37"/>
    </row>
    <row r="39" spans="2:29">
      <c r="B39" s="30" t="s">
        <v>25</v>
      </c>
      <c r="C39">
        <v>24.35</v>
      </c>
      <c r="D39">
        <v>18.059999999999999</v>
      </c>
      <c r="F39" s="30" t="s">
        <v>132</v>
      </c>
      <c r="G39" s="13">
        <f>AVERAGE(C105:C107)</f>
        <v>29.305</v>
      </c>
      <c r="H39" s="13">
        <f>AVERAGE(D105:D107)</f>
        <v>18.786666666666665</v>
      </c>
      <c r="I39" s="13">
        <f t="shared" ref="I39:I43" si="13">G39-H39</f>
        <v>10.518333333333334</v>
      </c>
      <c r="J39" s="51">
        <f t="shared" ref="J39" si="14">1.85^I39</f>
        <v>645.95356076039593</v>
      </c>
      <c r="M39" t="s">
        <v>112</v>
      </c>
      <c r="N39">
        <v>1270800752</v>
      </c>
      <c r="T39" t="s">
        <v>118</v>
      </c>
      <c r="U39" s="27">
        <f>(N27/J13)^(1/N28)</f>
        <v>14497701.215066327</v>
      </c>
      <c r="V39" s="27">
        <f>(N43/J18)^(1/N44)</f>
        <v>13587531.237978563</v>
      </c>
    </row>
    <row r="40" spans="2:29">
      <c r="B40" s="30" t="s">
        <v>25</v>
      </c>
      <c r="C40">
        <v>24.44</v>
      </c>
      <c r="D40">
        <v>18.05</v>
      </c>
      <c r="F40" s="32" t="s">
        <v>133</v>
      </c>
      <c r="G40" s="13">
        <f>AVERAGE(C108:C110)</f>
        <v>25.36</v>
      </c>
      <c r="H40" s="13">
        <f>AVERAGE(D108:D110)</f>
        <v>18.786666666666665</v>
      </c>
      <c r="I40" s="13">
        <f t="shared" si="13"/>
        <v>6.5733333333333341</v>
      </c>
      <c r="J40" s="51">
        <f>1.71^I40</f>
        <v>34.006434459366552</v>
      </c>
      <c r="M40" t="s">
        <v>115</v>
      </c>
      <c r="N40">
        <v>1.03</v>
      </c>
      <c r="T40" t="s">
        <v>120</v>
      </c>
      <c r="U40" s="27">
        <f>(N27/J155)^(1/N28)</f>
        <v>3945102.3742445214</v>
      </c>
      <c r="V40" s="27">
        <f>(N43/J154)^(1/N44)</f>
        <v>13587531.237978563</v>
      </c>
    </row>
    <row r="41" spans="2:29">
      <c r="B41" s="30" t="s">
        <v>25</v>
      </c>
      <c r="C41">
        <v>24.62</v>
      </c>
      <c r="D41">
        <v>18.16</v>
      </c>
      <c r="F41" s="30" t="s">
        <v>134</v>
      </c>
      <c r="G41" s="13">
        <f>AVERAGE(C111:C113)</f>
        <v>22.096666666666664</v>
      </c>
      <c r="H41" s="13">
        <f>AVERAGE(D111:D113)</f>
        <v>18.786666666666665</v>
      </c>
      <c r="I41" s="13">
        <f t="shared" si="13"/>
        <v>3.3099999999999987</v>
      </c>
      <c r="J41" s="51">
        <f>1.73^I41</f>
        <v>6.1366676214718643</v>
      </c>
      <c r="T41" t="s">
        <v>123</v>
      </c>
      <c r="U41" s="27">
        <f>(N27/J289)^(1/N28)</f>
        <v>7452765.8984801732</v>
      </c>
      <c r="V41" s="27">
        <f>(N43/J290)^(1/N44)</f>
        <v>6479272.811509381</v>
      </c>
    </row>
    <row r="42" spans="2:29">
      <c r="B42" s="30" t="s">
        <v>39</v>
      </c>
      <c r="C42">
        <v>22.21</v>
      </c>
      <c r="D42">
        <v>18.71</v>
      </c>
      <c r="F42" s="30" t="s">
        <v>135</v>
      </c>
      <c r="G42" s="13">
        <f>AVERAGE(C114:C116)</f>
        <v>30.865000000000002</v>
      </c>
      <c r="H42" s="13">
        <f>AVERAGE(D114:D116)</f>
        <v>18.456666666666667</v>
      </c>
      <c r="I42" s="13">
        <f t="shared" si="13"/>
        <v>12.408333333333335</v>
      </c>
      <c r="J42" s="51">
        <f>1.71^I42</f>
        <v>778.20390028421991</v>
      </c>
      <c r="M42" s="39" t="s">
        <v>109</v>
      </c>
      <c r="N42" t="s">
        <v>39</v>
      </c>
    </row>
    <row r="43" spans="2:29">
      <c r="B43" s="30" t="s">
        <v>39</v>
      </c>
      <c r="C43">
        <v>22.35</v>
      </c>
      <c r="D43">
        <v>18.79</v>
      </c>
      <c r="F43" s="30" t="s">
        <v>136</v>
      </c>
      <c r="G43" s="13">
        <f>AVERAGE(C117:C119)</f>
        <v>21.033333333333335</v>
      </c>
      <c r="H43" s="13">
        <f t="shared" ref="H43" si="15">AVERAGE(D107:D109)</f>
        <v>18.786666666666665</v>
      </c>
      <c r="I43" s="13">
        <f t="shared" si="13"/>
        <v>2.2466666666666697</v>
      </c>
      <c r="J43" s="51">
        <f>1.73^I43</f>
        <v>3.4261805477049454</v>
      </c>
      <c r="M43" t="s">
        <v>112</v>
      </c>
      <c r="N43">
        <v>2442751.06</v>
      </c>
    </row>
    <row r="44" spans="2:29" ht="15" thickBot="1">
      <c r="B44" s="30" t="s">
        <v>39</v>
      </c>
      <c r="C44">
        <v>22.58</v>
      </c>
      <c r="D44">
        <v>19.03</v>
      </c>
      <c r="F44" s="32" t="s">
        <v>137</v>
      </c>
      <c r="G44" s="13">
        <f>AVERAGE(C120:C122)</f>
        <v>32.869999999999997</v>
      </c>
      <c r="H44" s="13">
        <f>AVERAGE(D120:D122)</f>
        <v>18.05</v>
      </c>
      <c r="I44" s="13">
        <f t="shared" ref="I44:I47" si="16">G44-H44</f>
        <v>14.819999999999997</v>
      </c>
      <c r="J44" s="51">
        <f t="shared" ref="J44:J48" si="17">1.73^I44</f>
        <v>3371.655921788456</v>
      </c>
      <c r="M44" t="s">
        <v>115</v>
      </c>
      <c r="N44">
        <v>0.78</v>
      </c>
    </row>
    <row r="45" spans="2:29" ht="15" thickBot="1">
      <c r="B45" s="30" t="s">
        <v>95</v>
      </c>
      <c r="C45" s="38">
        <v>29.78</v>
      </c>
      <c r="D45">
        <v>17.39</v>
      </c>
      <c r="F45" s="30" t="s">
        <v>138</v>
      </c>
      <c r="G45" s="13">
        <f>AVERAGE(C123:C125)</f>
        <v>27.483333333333334</v>
      </c>
      <c r="H45" s="13">
        <f>AVERAGE(D123:D125)</f>
        <v>18.05</v>
      </c>
      <c r="I45" s="13">
        <f t="shared" si="16"/>
        <v>9.4333333333333336</v>
      </c>
      <c r="J45" s="51">
        <f t="shared" si="17"/>
        <v>176.02252214922288</v>
      </c>
    </row>
    <row r="46" spans="2:29" ht="15" thickBot="1">
      <c r="B46" s="30" t="s">
        <v>95</v>
      </c>
      <c r="C46" s="38">
        <v>29.21</v>
      </c>
      <c r="D46">
        <v>17.04</v>
      </c>
      <c r="F46" s="30" t="s">
        <v>139</v>
      </c>
      <c r="G46" s="13">
        <f>AVERAGE(C126:C128)</f>
        <v>22.206666666666667</v>
      </c>
      <c r="H46" s="13">
        <f>AVERAGE(D126:D128)</f>
        <v>18.05</v>
      </c>
      <c r="I46" s="13">
        <f t="shared" si="16"/>
        <v>4.1566666666666663</v>
      </c>
      <c r="J46" s="51">
        <f t="shared" si="17"/>
        <v>9.7606401561016636</v>
      </c>
    </row>
    <row r="47" spans="2:29" ht="15" thickBot="1">
      <c r="B47" s="30" t="s">
        <v>95</v>
      </c>
      <c r="C47" s="38">
        <v>29.29</v>
      </c>
      <c r="D47">
        <v>17.100000000000001</v>
      </c>
      <c r="F47" s="30" t="s">
        <v>140</v>
      </c>
      <c r="G47" s="13">
        <f>AVERAGE(C129:C131)</f>
        <v>25.43</v>
      </c>
      <c r="H47" s="13">
        <f>AVERAGE(D129:D131)</f>
        <v>18.196666666666669</v>
      </c>
      <c r="I47" s="13">
        <f t="shared" si="16"/>
        <v>7.2333333333333307</v>
      </c>
      <c r="J47" s="51">
        <f t="shared" si="17"/>
        <v>52.706819786415956</v>
      </c>
      <c r="P47" s="40" t="s">
        <v>141</v>
      </c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</row>
    <row r="48" spans="2:29" ht="45">
      <c r="B48" s="30" t="s">
        <v>96</v>
      </c>
      <c r="C48" s="2">
        <v>24.48</v>
      </c>
      <c r="D48">
        <v>18.02</v>
      </c>
      <c r="F48" s="30" t="s">
        <v>142</v>
      </c>
      <c r="G48" s="13">
        <f>AVERAGE(C132:C134)</f>
        <v>21.316666666666666</v>
      </c>
      <c r="H48" s="13">
        <f>AVERAGE(D132:D134)</f>
        <v>18.196666666666669</v>
      </c>
      <c r="I48" s="13">
        <f t="shared" ref="I48" si="18">G48-H48</f>
        <v>3.1199999999999974</v>
      </c>
      <c r="J48" s="51">
        <f t="shared" si="17"/>
        <v>5.5297289206027163</v>
      </c>
      <c r="Q48" s="53" t="s">
        <v>103</v>
      </c>
      <c r="R48" s="53" t="s">
        <v>104</v>
      </c>
      <c r="S48" s="53" t="s">
        <v>128</v>
      </c>
      <c r="V48" s="53" t="s">
        <v>103</v>
      </c>
      <c r="W48" s="53" t="s">
        <v>104</v>
      </c>
      <c r="X48" s="53" t="s">
        <v>107</v>
      </c>
      <c r="AA48" s="53" t="s">
        <v>103</v>
      </c>
      <c r="AB48" s="52" t="s">
        <v>106</v>
      </c>
      <c r="AC48" s="53" t="s">
        <v>128</v>
      </c>
    </row>
    <row r="49" spans="2:29">
      <c r="B49" s="30" t="s">
        <v>96</v>
      </c>
      <c r="C49" s="2" t="s">
        <v>143</v>
      </c>
      <c r="D49">
        <v>17.829999999999998</v>
      </c>
      <c r="P49" t="s">
        <v>110</v>
      </c>
      <c r="Q49" s="54">
        <f>(N27/J6)^(1/N28)</f>
        <v>16029464.687617222</v>
      </c>
      <c r="R49" s="27">
        <f>(N31/J32)^(1/N32)</f>
        <v>7083759.1204864969</v>
      </c>
      <c r="S49" s="27">
        <f>(N43/J33)^(1/N44)</f>
        <v>40238926.299549609</v>
      </c>
      <c r="U49" t="s">
        <v>110</v>
      </c>
      <c r="V49" s="54">
        <f>Q49</f>
        <v>16029464.687617222</v>
      </c>
      <c r="W49" s="27">
        <f>(N31/J27)^(1/N32)</f>
        <v>12759079.724532325</v>
      </c>
      <c r="X49" s="27">
        <f>(N39/J28)^(1/N40)</f>
        <v>42503369.741823979</v>
      </c>
      <c r="Z49" t="s">
        <v>110</v>
      </c>
      <c r="AA49" s="27">
        <f>Q49</f>
        <v>16029464.687617222</v>
      </c>
      <c r="AB49" s="54">
        <f>(N35/J42)^(1/N36)</f>
        <v>105523.9121690968</v>
      </c>
      <c r="AC49" s="27">
        <f>(N43/J43)^(1/N44)</f>
        <v>31910570.675365031</v>
      </c>
    </row>
    <row r="50" spans="2:29">
      <c r="B50" s="30" t="s">
        <v>96</v>
      </c>
      <c r="C50">
        <v>24.44</v>
      </c>
      <c r="D50">
        <v>18.64</v>
      </c>
      <c r="P50" t="s">
        <v>113</v>
      </c>
      <c r="Q50" s="54">
        <f>(N27/J144)^(1/N28)</f>
        <v>18480505.256252065</v>
      </c>
      <c r="R50" s="27">
        <f>(N31/J170)^(1/N32)</f>
        <v>2245188.5620666668</v>
      </c>
      <c r="S50" s="27">
        <f>(N43/J171)^(1/N44)</f>
        <v>33519511.658553172</v>
      </c>
      <c r="U50" t="s">
        <v>113</v>
      </c>
      <c r="V50" s="54">
        <f t="shared" ref="V50:V51" si="19">Q50</f>
        <v>18480505.256252065</v>
      </c>
      <c r="W50" s="27">
        <f>(N31/J165)^(1/N32)</f>
        <v>10230837.68280324</v>
      </c>
      <c r="X50" s="27">
        <f>(N39/J166)^(1/N40)</f>
        <v>28530890.859446146</v>
      </c>
      <c r="Z50" t="s">
        <v>113</v>
      </c>
      <c r="AA50" s="27">
        <f t="shared" ref="AA50:AA51" si="20">Q50</f>
        <v>18480505.256252065</v>
      </c>
      <c r="AB50" s="54">
        <f>(N35/J180)^(1/N36)</f>
        <v>1134.1672195334277</v>
      </c>
      <c r="AC50" s="27">
        <f>(N43/J181)^(1/N44)</f>
        <v>37611625.907096446</v>
      </c>
    </row>
    <row r="51" spans="2:29">
      <c r="B51" s="30" t="s">
        <v>97</v>
      </c>
      <c r="C51">
        <v>24.57</v>
      </c>
      <c r="D51">
        <v>18.02</v>
      </c>
      <c r="P51" t="s">
        <v>116</v>
      </c>
      <c r="Q51" s="54">
        <f>(N27/J278)^(1/N28)</f>
        <v>6999307.2524811225</v>
      </c>
      <c r="R51" s="27">
        <f>(N31/J304)^(1/N32)</f>
        <v>2621378.6618533568</v>
      </c>
      <c r="S51" s="27">
        <f>(N43/J305)^(1/N44)</f>
        <v>23205075.709551338</v>
      </c>
      <c r="U51" t="s">
        <v>116</v>
      </c>
      <c r="V51" s="54">
        <f t="shared" si="19"/>
        <v>6999307.2524811225</v>
      </c>
      <c r="W51" s="27">
        <f>(N31/J299)^(1/N32)</f>
        <v>5243025.3935494721</v>
      </c>
      <c r="X51" s="27">
        <f>(N39/J300)^(1/N40)</f>
        <v>47045671.064162321</v>
      </c>
      <c r="Z51" t="s">
        <v>116</v>
      </c>
      <c r="AA51" s="27">
        <f t="shared" si="20"/>
        <v>6999307.2524811225</v>
      </c>
      <c r="AB51" s="54">
        <f>(N35/J314)^(1/N36)</f>
        <v>114891.86824520104</v>
      </c>
      <c r="AC51" s="27">
        <f>(N43/J315)^(1/N44)</f>
        <v>55464519.659442797</v>
      </c>
    </row>
    <row r="52" spans="2:29">
      <c r="B52" s="30" t="s">
        <v>97</v>
      </c>
      <c r="C52">
        <v>24.78</v>
      </c>
      <c r="D52" t="s">
        <v>144</v>
      </c>
      <c r="P52" t="s">
        <v>118</v>
      </c>
      <c r="Q52" s="59">
        <f>(N27/J29)^(1/N28)</f>
        <v>135823.5267154965</v>
      </c>
      <c r="R52" s="27">
        <f>(N31/J30)^(1/N32)</f>
        <v>4627785.3258206602</v>
      </c>
      <c r="S52" s="27">
        <f>(N43/J31)^(1/N44)</f>
        <v>15692617.392575007</v>
      </c>
      <c r="U52" t="s">
        <v>118</v>
      </c>
      <c r="V52" s="54">
        <f>(N27/J24)^(1/N28)</f>
        <v>159235.46610171787</v>
      </c>
      <c r="W52" s="27">
        <f>(N31/J25)^(1/N32)</f>
        <v>3778191.5759177436</v>
      </c>
      <c r="X52" s="27">
        <f>(N39/J26)^(1/N40)</f>
        <v>12820767.98883928</v>
      </c>
      <c r="Z52" t="s">
        <v>118</v>
      </c>
      <c r="AA52" s="27">
        <f>(N27/J39)^(1/N28)</f>
        <v>104018.29062013143</v>
      </c>
      <c r="AB52" s="54">
        <f>(N35/J40)^(1/N36)</f>
        <v>4800838.6300147856</v>
      </c>
      <c r="AC52" s="27">
        <f>(N43/J41)^(1/N44)</f>
        <v>15115368.158289708</v>
      </c>
    </row>
    <row r="53" spans="2:29">
      <c r="B53" s="30" t="s">
        <v>97</v>
      </c>
      <c r="C53">
        <v>24.84</v>
      </c>
      <c r="D53">
        <v>18.64</v>
      </c>
      <c r="P53" t="s">
        <v>120</v>
      </c>
      <c r="Q53" s="54">
        <f>(N27/J167)^(1/N28)</f>
        <v>1513045.4696247571</v>
      </c>
      <c r="R53" s="27">
        <f>(N31/J167)^(1/N32)</f>
        <v>4158230.4679895453</v>
      </c>
      <c r="S53" s="27">
        <f>(N43/J168)^(1/N44)</f>
        <v>18543375.644321021</v>
      </c>
      <c r="U53" t="s">
        <v>120</v>
      </c>
      <c r="V53" s="54">
        <f>(N27/J162)^(1/N28)</f>
        <v>56284.959486540021</v>
      </c>
      <c r="W53" s="27">
        <f>(N31/J163)^(1/N32)</f>
        <v>3339323.1043220069</v>
      </c>
      <c r="X53" s="27">
        <f>(N39/J164)^(1/N40)</f>
        <v>8646741.1999782156</v>
      </c>
      <c r="Z53" t="s">
        <v>120</v>
      </c>
      <c r="AA53" s="27">
        <f>(N27/J177)^(1/N28)</f>
        <v>132455.51159849585</v>
      </c>
      <c r="AB53" s="54">
        <f>(N35/J178)^(1/N36)</f>
        <v>871663.72009847744</v>
      </c>
      <c r="AC53" s="27">
        <f>(N43/J179)^(1/N44)</f>
        <v>7726501.1749151964</v>
      </c>
    </row>
    <row r="54" spans="2:29">
      <c r="B54" s="30" t="s">
        <v>98</v>
      </c>
      <c r="C54">
        <v>23.26</v>
      </c>
      <c r="D54">
        <v>18.02</v>
      </c>
      <c r="P54" t="s">
        <v>123</v>
      </c>
      <c r="Q54" s="54">
        <f>(N27/J301)^(1/N28)</f>
        <v>175507.85418018146</v>
      </c>
      <c r="R54" s="27">
        <f>(N31/J302)^(1/N32)</f>
        <v>815249.76326794946</v>
      </c>
      <c r="S54" s="27">
        <f>(N43/J303)^(1/N44)</f>
        <v>52432464.475672826</v>
      </c>
      <c r="U54" t="s">
        <v>123</v>
      </c>
      <c r="V54" s="54">
        <f>(N27/J296)^(1/N28)</f>
        <v>166737.10077698142</v>
      </c>
      <c r="W54" s="27">
        <f>(N31/J297)^(1/N32)</f>
        <v>677556.56894610461</v>
      </c>
      <c r="X54" s="27">
        <f>(N39/J298)^(1/N40)</f>
        <v>6593658.9050724106</v>
      </c>
      <c r="Z54" t="s">
        <v>123</v>
      </c>
      <c r="AA54" s="27">
        <f>(N27/J311)^(1/N28)</f>
        <v>122844.3336488339</v>
      </c>
      <c r="AB54" s="54">
        <f>(N35/J312)^(1/N36)</f>
        <v>3151514.7705606348</v>
      </c>
      <c r="AC54" s="27">
        <f>(N43/J313)^(1/N44)</f>
        <v>15729418.851740506</v>
      </c>
    </row>
    <row r="55" spans="2:29">
      <c r="B55" s="30" t="s">
        <v>98</v>
      </c>
      <c r="C55">
        <v>23.16</v>
      </c>
      <c r="D55" s="2">
        <v>17.829999999999998</v>
      </c>
    </row>
    <row r="56" spans="2:29">
      <c r="B56" s="30" t="s">
        <v>98</v>
      </c>
      <c r="C56">
        <v>23.2</v>
      </c>
      <c r="D56">
        <v>18.64</v>
      </c>
    </row>
    <row r="57" spans="2:29" ht="45">
      <c r="B57" s="30" t="s">
        <v>99</v>
      </c>
      <c r="C57">
        <v>23.96</v>
      </c>
      <c r="D57">
        <v>18.02</v>
      </c>
      <c r="Q57" s="52" t="s">
        <v>103</v>
      </c>
      <c r="R57" s="52" t="s">
        <v>104</v>
      </c>
      <c r="S57" s="52" t="s">
        <v>106</v>
      </c>
      <c r="V57" s="53" t="s">
        <v>103</v>
      </c>
      <c r="W57" s="52" t="s">
        <v>106</v>
      </c>
      <c r="X57" s="53" t="s">
        <v>107</v>
      </c>
      <c r="AA57" s="53" t="s">
        <v>103</v>
      </c>
      <c r="AB57" s="53" t="s">
        <v>107</v>
      </c>
      <c r="AC57" s="53" t="s">
        <v>128</v>
      </c>
    </row>
    <row r="58" spans="2:29">
      <c r="B58" s="30" t="s">
        <v>99</v>
      </c>
      <c r="C58">
        <v>24.19</v>
      </c>
      <c r="D58" s="2">
        <v>17.829999999999998</v>
      </c>
      <c r="P58" t="s">
        <v>110</v>
      </c>
      <c r="Q58" s="27">
        <f>Q49</f>
        <v>16029464.687617222</v>
      </c>
      <c r="R58" s="27">
        <f>(N31/J22)^(1/N32)</f>
        <v>9338937.3055539541</v>
      </c>
      <c r="S58" s="27">
        <f>(N35/J23)^(1/N36)</f>
        <v>7401574.798392782</v>
      </c>
      <c r="U58" t="s">
        <v>110</v>
      </c>
      <c r="V58" s="27">
        <f>Q49</f>
        <v>16029464.687617222</v>
      </c>
      <c r="W58" s="54">
        <f>(N35/J37)^(1/N36)</f>
        <v>7186836.4280338995</v>
      </c>
      <c r="X58" s="27">
        <f>(N39/J38)^(1/N40)</f>
        <v>41831775.264759645</v>
      </c>
      <c r="Z58" t="s">
        <v>110</v>
      </c>
      <c r="AA58" s="54">
        <f>Q49</f>
        <v>16029464.687617222</v>
      </c>
      <c r="AB58" s="27">
        <f>(N39/J47)^(1/N40)</f>
        <v>14695853.242945967</v>
      </c>
      <c r="AC58" s="27">
        <f>(N43/J48)^(1/N44)</f>
        <v>17274453.579382613</v>
      </c>
    </row>
    <row r="59" spans="2:29">
      <c r="B59" s="30" t="s">
        <v>99</v>
      </c>
      <c r="C59" t="s">
        <v>145</v>
      </c>
      <c r="D59">
        <v>18.64</v>
      </c>
      <c r="P59" t="s">
        <v>113</v>
      </c>
      <c r="Q59" s="27">
        <f t="shared" ref="Q59:Q60" si="21">Q50</f>
        <v>18480505.256252065</v>
      </c>
      <c r="R59" s="27">
        <f>(N31/J160)^(1/N32)</f>
        <v>9707739.1161328424</v>
      </c>
      <c r="S59" s="55">
        <f>(N35/J161)^(1/N36)</f>
        <v>3625813.1043933039</v>
      </c>
      <c r="U59" t="s">
        <v>113</v>
      </c>
      <c r="V59" s="27">
        <f t="shared" ref="V59:V60" si="22">Q50</f>
        <v>18480505.256252065</v>
      </c>
      <c r="W59" s="54">
        <f>(N35/J175)^(1/N36)</f>
        <v>2130629.6059862771</v>
      </c>
      <c r="X59" s="27">
        <f>(N39/J176)^(1/N40)</f>
        <v>4915786.887361221</v>
      </c>
      <c r="Z59" t="s">
        <v>113</v>
      </c>
      <c r="AA59" s="54">
        <f t="shared" ref="AA59:AA60" si="23">Q50</f>
        <v>18480505.256252065</v>
      </c>
      <c r="AB59" s="27">
        <f>(N39/J185)^(1/N40)</f>
        <v>11108628.277308146</v>
      </c>
      <c r="AC59" s="27">
        <f>(N43/J186)^(1/N44)</f>
        <v>20017762.126150928</v>
      </c>
    </row>
    <row r="60" spans="2:29">
      <c r="B60" s="30" t="s">
        <v>101</v>
      </c>
      <c r="C60">
        <v>28.15</v>
      </c>
      <c r="D60">
        <v>18.73</v>
      </c>
      <c r="P60" t="s">
        <v>116</v>
      </c>
      <c r="Q60" s="27">
        <f t="shared" si="21"/>
        <v>6999307.2524811225</v>
      </c>
      <c r="R60" s="27">
        <f>(N31/J294)^(1/N32)</f>
        <v>1535346.9049218243</v>
      </c>
      <c r="S60" s="27">
        <f>(N35/J295)^(1/N36)</f>
        <v>2997334.1217403393</v>
      </c>
      <c r="U60" t="s">
        <v>116</v>
      </c>
      <c r="V60" s="27">
        <f t="shared" si="22"/>
        <v>6999307.2524811225</v>
      </c>
      <c r="W60" s="54">
        <f>(N35/J309)^(1/N36)</f>
        <v>4457736.5045108469</v>
      </c>
      <c r="X60" s="27">
        <f>(N39/J310)^(1/N40)</f>
        <v>15184758.253337141</v>
      </c>
      <c r="Z60" t="s">
        <v>116</v>
      </c>
      <c r="AA60" s="54">
        <f t="shared" si="23"/>
        <v>6999307.2524811225</v>
      </c>
      <c r="AB60" s="27">
        <f>(N39/J319)^(1/N40)</f>
        <v>19129576.676642511</v>
      </c>
      <c r="AC60" s="27">
        <f>(N43/J320)^(1/N44)</f>
        <v>36554214.106112644</v>
      </c>
    </row>
    <row r="61" spans="2:29">
      <c r="B61" s="30" t="s">
        <v>101</v>
      </c>
      <c r="C61">
        <v>28.37</v>
      </c>
      <c r="D61">
        <v>18.28</v>
      </c>
      <c r="P61" t="s">
        <v>118</v>
      </c>
      <c r="Q61" s="27">
        <f>(N27/J19)^(1/N28)</f>
        <v>35076.435292331116</v>
      </c>
      <c r="R61" s="27">
        <f>(N31/J20)^(1/N32)</f>
        <v>4039469.9397464776</v>
      </c>
      <c r="S61" s="27">
        <f>(N35/J21)^(1/N36)</f>
        <v>5377350.1730534732</v>
      </c>
      <c r="U61" t="s">
        <v>118</v>
      </c>
      <c r="V61" s="27">
        <f>(N27/J34)^(1/N28)</f>
        <v>17566.063297176392</v>
      </c>
      <c r="W61" s="54">
        <f>(N35/J35)^(1/N36)</f>
        <v>6250588.1778544309</v>
      </c>
      <c r="X61" s="27">
        <f>(N39/J36)^(1/N40)</f>
        <v>6126142.970490939</v>
      </c>
      <c r="Z61" t="s">
        <v>118</v>
      </c>
      <c r="AA61" s="54">
        <f>(N27/J44)^(1/N28)</f>
        <v>19267.350888712794</v>
      </c>
      <c r="AB61" s="27">
        <f>(N39/J45)^(1/N40)</f>
        <v>4557711.3729180461</v>
      </c>
      <c r="AC61" s="27">
        <f>(N43/J46)^(1/N44)</f>
        <v>8337326.4292129539</v>
      </c>
    </row>
    <row r="62" spans="2:29">
      <c r="B62" s="30" t="s">
        <v>101</v>
      </c>
      <c r="C62">
        <v>28.42</v>
      </c>
      <c r="D62">
        <v>18.41</v>
      </c>
      <c r="P62" t="s">
        <v>120</v>
      </c>
      <c r="Q62" s="27">
        <f>(N27/J157)^(1/N28)</f>
        <v>210771.53178369682</v>
      </c>
      <c r="R62" s="27">
        <f>(N31/J158)^(1/N32)</f>
        <v>4392270.3526212247</v>
      </c>
      <c r="S62" s="27">
        <f>(N35/J159)^(1/N36)</f>
        <v>2078529.4792192653</v>
      </c>
      <c r="U62" t="s">
        <v>120</v>
      </c>
      <c r="V62" s="27">
        <f>(N27/J172)^(1/N28)</f>
        <v>82372.904599698202</v>
      </c>
      <c r="W62" s="54">
        <f>(N35/J173)^(1/N36)</f>
        <v>2492883.2582197413</v>
      </c>
      <c r="X62" s="27">
        <f>(N39/J174)^(1/N40)</f>
        <v>6348899.346076888</v>
      </c>
      <c r="Z62" t="s">
        <v>120</v>
      </c>
      <c r="AA62" s="54">
        <f>(N27/J182)^(1/N28)</f>
        <v>37505.535182178821</v>
      </c>
      <c r="AB62" s="27">
        <f>(N39/J183)^(1/N40)</f>
        <v>2997309.8479413576</v>
      </c>
      <c r="AC62" s="27">
        <f>(N43/J184)^(1/N44)</f>
        <v>10914787.255944539</v>
      </c>
    </row>
    <row r="63" spans="2:29">
      <c r="B63" s="30" t="s">
        <v>102</v>
      </c>
      <c r="C63">
        <v>24.85</v>
      </c>
      <c r="D63">
        <v>18.73</v>
      </c>
      <c r="P63" t="s">
        <v>123</v>
      </c>
      <c r="Q63" s="27">
        <f>(N27/J291)^(1/N28)</f>
        <v>77848.132911707682</v>
      </c>
      <c r="R63" s="27">
        <f>(N31/J292)^(1/N32)</f>
        <v>4903899.4397058636</v>
      </c>
      <c r="S63" s="27">
        <f>(N35/J293)^(1/N36)</f>
        <v>4842901.8007322056</v>
      </c>
      <c r="U63" t="s">
        <v>123</v>
      </c>
      <c r="V63" s="27">
        <f>(N27/J306)^(1/N28)</f>
        <v>39602.517881543201</v>
      </c>
      <c r="W63" s="54">
        <f>(N35/J307)^(1/N36)</f>
        <v>4993046.4261166733</v>
      </c>
      <c r="X63" s="27">
        <f>(N39/J308)^(1/N40)</f>
        <v>1301518.1697605504</v>
      </c>
      <c r="Z63" t="s">
        <v>123</v>
      </c>
      <c r="AA63" s="54">
        <f>(N27/J316)^(1/N28)</f>
        <v>9726.4265105007962</v>
      </c>
      <c r="AB63" s="27">
        <f>(N39/J317)^(1/N40)</f>
        <v>1446358.0162919965</v>
      </c>
      <c r="AC63" s="27">
        <f>(N43/J318)^(1/N44)</f>
        <v>41096231.884372473</v>
      </c>
    </row>
    <row r="64" spans="2:29">
      <c r="B64" s="30" t="s">
        <v>102</v>
      </c>
      <c r="C64">
        <v>24.97</v>
      </c>
      <c r="D64">
        <v>18.28</v>
      </c>
      <c r="V64" s="27"/>
      <c r="AC64" s="26"/>
    </row>
    <row r="65" spans="2:14">
      <c r="B65" s="30" t="s">
        <v>102</v>
      </c>
      <c r="C65">
        <v>24.79</v>
      </c>
      <c r="D65">
        <v>18.41</v>
      </c>
    </row>
    <row r="66" spans="2:14">
      <c r="B66" s="30" t="s">
        <v>108</v>
      </c>
      <c r="C66">
        <v>25.03</v>
      </c>
      <c r="D66">
        <v>18.73</v>
      </c>
    </row>
    <row r="67" spans="2:14">
      <c r="B67" s="30" t="s">
        <v>108</v>
      </c>
      <c r="C67">
        <v>25.17</v>
      </c>
      <c r="D67">
        <v>18.28</v>
      </c>
    </row>
    <row r="68" spans="2:14">
      <c r="B68" s="30" t="s">
        <v>108</v>
      </c>
      <c r="C68">
        <v>25.24</v>
      </c>
      <c r="D68">
        <v>18.41</v>
      </c>
    </row>
    <row r="69" spans="2:14">
      <c r="B69" s="30" t="s">
        <v>111</v>
      </c>
      <c r="C69">
        <v>22.81</v>
      </c>
      <c r="D69">
        <v>18.02</v>
      </c>
    </row>
    <row r="70" spans="2:14">
      <c r="B70" s="30" t="s">
        <v>111</v>
      </c>
      <c r="C70">
        <v>22.66</v>
      </c>
      <c r="D70" s="2">
        <v>17.829999999999998</v>
      </c>
    </row>
    <row r="71" spans="2:14">
      <c r="B71" s="30" t="s">
        <v>111</v>
      </c>
      <c r="C71">
        <v>22.75</v>
      </c>
      <c r="D71">
        <v>18.64</v>
      </c>
    </row>
    <row r="72" spans="2:14">
      <c r="B72" s="30" t="s">
        <v>114</v>
      </c>
      <c r="C72">
        <v>22.78</v>
      </c>
      <c r="D72">
        <v>18.02</v>
      </c>
    </row>
    <row r="73" spans="2:14" ht="15">
      <c r="B73" s="30" t="s">
        <v>114</v>
      </c>
      <c r="C73">
        <v>22.66</v>
      </c>
      <c r="D73" s="2">
        <v>17.829999999999998</v>
      </c>
      <c r="M73" s="29"/>
      <c r="N73" s="29"/>
    </row>
    <row r="74" spans="2:14">
      <c r="B74" s="30" t="s">
        <v>114</v>
      </c>
      <c r="C74">
        <v>23.05</v>
      </c>
      <c r="D74">
        <v>18.64</v>
      </c>
    </row>
    <row r="75" spans="2:14">
      <c r="B75" s="30" t="s">
        <v>117</v>
      </c>
      <c r="C75">
        <v>28.35</v>
      </c>
      <c r="D75">
        <v>18.02</v>
      </c>
    </row>
    <row r="76" spans="2:14">
      <c r="B76" s="30" t="s">
        <v>117</v>
      </c>
      <c r="C76">
        <v>28.35</v>
      </c>
      <c r="D76" s="2">
        <v>17.829999999999998</v>
      </c>
    </row>
    <row r="77" spans="2:14">
      <c r="B77" s="30" t="s">
        <v>117</v>
      </c>
      <c r="C77">
        <v>28.07</v>
      </c>
      <c r="D77">
        <v>18.64</v>
      </c>
    </row>
    <row r="78" spans="2:14">
      <c r="B78" s="30" t="s">
        <v>119</v>
      </c>
      <c r="C78">
        <v>24.28</v>
      </c>
      <c r="D78">
        <v>18.02</v>
      </c>
    </row>
    <row r="79" spans="2:14">
      <c r="B79" s="30" t="s">
        <v>119</v>
      </c>
      <c r="C79">
        <v>24.28</v>
      </c>
      <c r="D79" s="2">
        <v>17.829999999999998</v>
      </c>
    </row>
    <row r="80" spans="2:14">
      <c r="B80" s="30" t="s">
        <v>119</v>
      </c>
      <c r="C80">
        <v>24.21</v>
      </c>
      <c r="D80">
        <v>18.64</v>
      </c>
    </row>
    <row r="81" spans="2:19">
      <c r="B81" s="30" t="s">
        <v>121</v>
      </c>
      <c r="C81">
        <v>21.44</v>
      </c>
      <c r="D81">
        <v>18.02</v>
      </c>
    </row>
    <row r="82" spans="2:19">
      <c r="B82" s="30" t="s">
        <v>121</v>
      </c>
      <c r="C82">
        <v>21.36</v>
      </c>
      <c r="D82" s="2">
        <v>17.829999999999998</v>
      </c>
    </row>
    <row r="83" spans="2:19">
      <c r="B83" s="30" t="s">
        <v>121</v>
      </c>
      <c r="C83">
        <v>21.46</v>
      </c>
      <c r="D83">
        <v>18.64</v>
      </c>
    </row>
    <row r="84" spans="2:19">
      <c r="B84" s="30" t="s">
        <v>124</v>
      </c>
      <c r="C84">
        <v>23.58</v>
      </c>
      <c r="D84">
        <v>18.32</v>
      </c>
    </row>
    <row r="85" spans="2:19">
      <c r="B85" s="30" t="s">
        <v>124</v>
      </c>
      <c r="C85">
        <v>23.76</v>
      </c>
      <c r="D85" s="2">
        <v>17.62</v>
      </c>
    </row>
    <row r="86" spans="2:19">
      <c r="B86" s="30" t="s">
        <v>124</v>
      </c>
      <c r="C86">
        <v>23.61</v>
      </c>
      <c r="D86">
        <v>18.64</v>
      </c>
    </row>
    <row r="87" spans="2:19">
      <c r="B87" s="30" t="s">
        <v>125</v>
      </c>
      <c r="C87">
        <v>20.190000000000001</v>
      </c>
      <c r="D87">
        <v>18.32</v>
      </c>
    </row>
    <row r="88" spans="2:19">
      <c r="B88" s="30" t="s">
        <v>125</v>
      </c>
      <c r="C88">
        <v>20.7</v>
      </c>
      <c r="D88" s="2">
        <v>17.62</v>
      </c>
      <c r="R88" s="35"/>
      <c r="S88" s="35"/>
    </row>
    <row r="89" spans="2:19">
      <c r="B89" s="30" t="s">
        <v>125</v>
      </c>
      <c r="C89">
        <v>19.440000000000001</v>
      </c>
      <c r="D89">
        <v>18.64</v>
      </c>
      <c r="R89" s="12"/>
      <c r="S89" s="12"/>
    </row>
    <row r="90" spans="2:19">
      <c r="B90" s="32" t="s">
        <v>126</v>
      </c>
      <c r="C90" t="s">
        <v>146</v>
      </c>
      <c r="D90">
        <v>18.010000000000002</v>
      </c>
      <c r="R90" s="12"/>
      <c r="S90" s="12"/>
    </row>
    <row r="91" spans="2:19">
      <c r="B91" s="32" t="s">
        <v>126</v>
      </c>
      <c r="C91">
        <v>31.88</v>
      </c>
      <c r="D91">
        <v>18.18</v>
      </c>
      <c r="R91" s="12"/>
      <c r="S91" s="12"/>
    </row>
    <row r="92" spans="2:19">
      <c r="B92" s="32" t="s">
        <v>126</v>
      </c>
      <c r="C92">
        <v>30.97</v>
      </c>
      <c r="D92">
        <v>18.03</v>
      </c>
      <c r="R92" s="12"/>
      <c r="S92" s="12"/>
    </row>
    <row r="93" spans="2:19">
      <c r="B93" s="30" t="s">
        <v>127</v>
      </c>
      <c r="C93">
        <v>24.16</v>
      </c>
      <c r="D93">
        <v>18.010000000000002</v>
      </c>
    </row>
    <row r="94" spans="2:19">
      <c r="B94" s="30" t="s">
        <v>127</v>
      </c>
      <c r="C94">
        <v>24.32</v>
      </c>
      <c r="D94">
        <v>18.18</v>
      </c>
    </row>
    <row r="95" spans="2:19">
      <c r="B95" s="30" t="s">
        <v>127</v>
      </c>
      <c r="C95">
        <v>24.25</v>
      </c>
      <c r="D95">
        <v>18.03</v>
      </c>
    </row>
    <row r="96" spans="2:19">
      <c r="B96" s="30" t="s">
        <v>129</v>
      </c>
      <c r="C96">
        <v>27.32</v>
      </c>
      <c r="D96">
        <v>18.010000000000002</v>
      </c>
    </row>
    <row r="97" spans="2:10">
      <c r="B97" s="30" t="s">
        <v>129</v>
      </c>
      <c r="C97">
        <v>27.2</v>
      </c>
      <c r="D97">
        <v>18.18</v>
      </c>
    </row>
    <row r="98" spans="2:10">
      <c r="B98" s="30" t="s">
        <v>129</v>
      </c>
      <c r="C98">
        <v>26.91</v>
      </c>
      <c r="D98">
        <v>18.03</v>
      </c>
    </row>
    <row r="99" spans="2:10">
      <c r="B99" s="30" t="s">
        <v>130</v>
      </c>
      <c r="C99">
        <v>24.06</v>
      </c>
      <c r="D99">
        <v>18.149999999999999</v>
      </c>
    </row>
    <row r="100" spans="2:10">
      <c r="B100" s="30" t="s">
        <v>130</v>
      </c>
      <c r="C100">
        <v>24.05</v>
      </c>
      <c r="D100">
        <v>18.14</v>
      </c>
    </row>
    <row r="101" spans="2:10">
      <c r="B101" s="30" t="s">
        <v>130</v>
      </c>
      <c r="C101">
        <v>24.05</v>
      </c>
      <c r="D101">
        <v>18</v>
      </c>
    </row>
    <row r="102" spans="2:10">
      <c r="B102" s="30" t="s">
        <v>131</v>
      </c>
      <c r="C102">
        <v>22.63</v>
      </c>
      <c r="D102">
        <v>18.149999999999999</v>
      </c>
    </row>
    <row r="103" spans="2:10">
      <c r="B103" s="30" t="s">
        <v>131</v>
      </c>
      <c r="C103">
        <v>22.74</v>
      </c>
      <c r="D103">
        <v>18.14</v>
      </c>
    </row>
    <row r="104" spans="2:10">
      <c r="B104" s="30" t="s">
        <v>131</v>
      </c>
      <c r="C104">
        <v>23</v>
      </c>
      <c r="D104">
        <v>18</v>
      </c>
    </row>
    <row r="105" spans="2:10">
      <c r="B105" s="30" t="s">
        <v>132</v>
      </c>
      <c r="C105" t="s">
        <v>147</v>
      </c>
      <c r="D105">
        <v>18.66</v>
      </c>
    </row>
    <row r="106" spans="2:10">
      <c r="B106" s="30" t="s">
        <v>132</v>
      </c>
      <c r="C106">
        <v>29.4</v>
      </c>
      <c r="D106">
        <v>18.84</v>
      </c>
    </row>
    <row r="107" spans="2:10">
      <c r="B107" s="30" t="s">
        <v>132</v>
      </c>
      <c r="C107">
        <v>29.21</v>
      </c>
      <c r="D107">
        <v>18.86</v>
      </c>
    </row>
    <row r="108" spans="2:10">
      <c r="B108" s="30" t="s">
        <v>148</v>
      </c>
      <c r="C108" t="s">
        <v>149</v>
      </c>
      <c r="D108">
        <v>18.66</v>
      </c>
    </row>
    <row r="109" spans="2:10">
      <c r="B109" s="30" t="s">
        <v>148</v>
      </c>
      <c r="C109">
        <v>25.24</v>
      </c>
      <c r="D109">
        <v>18.84</v>
      </c>
      <c r="J109" s="13"/>
    </row>
    <row r="110" spans="2:10">
      <c r="B110" s="30" t="s">
        <v>148</v>
      </c>
      <c r="C110">
        <v>25.48</v>
      </c>
      <c r="D110">
        <v>18.86</v>
      </c>
      <c r="J110" s="13"/>
    </row>
    <row r="111" spans="2:10">
      <c r="B111" s="30" t="s">
        <v>134</v>
      </c>
      <c r="C111">
        <v>22.64</v>
      </c>
      <c r="D111">
        <v>18.66</v>
      </c>
    </row>
    <row r="112" spans="2:10">
      <c r="B112" s="30" t="s">
        <v>134</v>
      </c>
      <c r="C112">
        <v>21.93</v>
      </c>
      <c r="D112">
        <v>18.84</v>
      </c>
    </row>
    <row r="113" spans="2:10">
      <c r="B113" s="30" t="s">
        <v>134</v>
      </c>
      <c r="C113">
        <v>21.72</v>
      </c>
      <c r="D113">
        <v>18.86</v>
      </c>
    </row>
    <row r="114" spans="2:10">
      <c r="B114" s="30" t="s">
        <v>135</v>
      </c>
      <c r="C114">
        <v>31.2</v>
      </c>
      <c r="D114">
        <v>18.350000000000001</v>
      </c>
      <c r="J114" s="13"/>
    </row>
    <row r="115" spans="2:10">
      <c r="B115" s="30" t="s">
        <v>135</v>
      </c>
      <c r="C115">
        <v>30.53</v>
      </c>
      <c r="D115">
        <v>18.489999999999998</v>
      </c>
      <c r="J115" s="13"/>
    </row>
    <row r="116" spans="2:10">
      <c r="B116" s="30" t="s">
        <v>135</v>
      </c>
      <c r="C116" t="s">
        <v>150</v>
      </c>
      <c r="D116">
        <v>18.53</v>
      </c>
      <c r="J116" s="13"/>
    </row>
    <row r="117" spans="2:10">
      <c r="B117" s="30" t="s">
        <v>136</v>
      </c>
      <c r="C117">
        <v>21.32</v>
      </c>
      <c r="D117">
        <v>18.350000000000001</v>
      </c>
    </row>
    <row r="118" spans="2:10">
      <c r="B118" s="30" t="s">
        <v>136</v>
      </c>
      <c r="C118">
        <v>21.35</v>
      </c>
      <c r="D118">
        <v>18.489999999999998</v>
      </c>
    </row>
    <row r="119" spans="2:10">
      <c r="B119" s="30" t="s">
        <v>136</v>
      </c>
      <c r="C119">
        <v>20.43</v>
      </c>
      <c r="D119">
        <v>18.53</v>
      </c>
    </row>
    <row r="120" spans="2:10">
      <c r="B120" s="30" t="s">
        <v>151</v>
      </c>
      <c r="C120">
        <v>32.81</v>
      </c>
      <c r="D120">
        <v>18</v>
      </c>
    </row>
    <row r="121" spans="2:10">
      <c r="B121" s="30" t="s">
        <v>151</v>
      </c>
      <c r="C121">
        <v>32.94</v>
      </c>
      <c r="D121">
        <v>18.07</v>
      </c>
    </row>
    <row r="122" spans="2:10">
      <c r="B122" s="30" t="s">
        <v>151</v>
      </c>
      <c r="C122">
        <v>32.86</v>
      </c>
      <c r="D122">
        <v>18.079999999999998</v>
      </c>
    </row>
    <row r="123" spans="2:10">
      <c r="B123" s="30" t="s">
        <v>138</v>
      </c>
      <c r="C123">
        <v>27.53</v>
      </c>
      <c r="D123">
        <v>18</v>
      </c>
    </row>
    <row r="124" spans="2:10">
      <c r="B124" s="30" t="s">
        <v>138</v>
      </c>
      <c r="C124">
        <v>27.53</v>
      </c>
      <c r="D124">
        <v>18.07</v>
      </c>
    </row>
    <row r="125" spans="2:10">
      <c r="B125" s="30" t="s">
        <v>138</v>
      </c>
      <c r="C125">
        <v>27.39</v>
      </c>
      <c r="D125">
        <v>18.079999999999998</v>
      </c>
    </row>
    <row r="126" spans="2:10">
      <c r="B126" s="30" t="s">
        <v>139</v>
      </c>
      <c r="C126">
        <v>22.43</v>
      </c>
      <c r="D126">
        <v>18</v>
      </c>
    </row>
    <row r="127" spans="2:10">
      <c r="B127" s="30" t="s">
        <v>139</v>
      </c>
      <c r="C127">
        <v>22.11</v>
      </c>
      <c r="D127">
        <v>18.07</v>
      </c>
    </row>
    <row r="128" spans="2:10">
      <c r="B128" s="30" t="s">
        <v>139</v>
      </c>
      <c r="C128">
        <v>22.08</v>
      </c>
      <c r="D128">
        <v>18.079999999999998</v>
      </c>
    </row>
    <row r="129" spans="1:14">
      <c r="B129" s="30" t="s">
        <v>140</v>
      </c>
      <c r="C129" t="s">
        <v>150</v>
      </c>
      <c r="D129">
        <v>18.23</v>
      </c>
    </row>
    <row r="130" spans="1:14">
      <c r="B130" s="30" t="s">
        <v>140</v>
      </c>
      <c r="C130">
        <v>26.23</v>
      </c>
      <c r="D130">
        <v>18.170000000000002</v>
      </c>
    </row>
    <row r="131" spans="1:14">
      <c r="B131" s="30" t="s">
        <v>140</v>
      </c>
      <c r="C131">
        <v>24.63</v>
      </c>
      <c r="D131">
        <v>18.190000000000001</v>
      </c>
    </row>
    <row r="132" spans="1:14">
      <c r="B132" s="30" t="s">
        <v>142</v>
      </c>
      <c r="C132">
        <v>21.43</v>
      </c>
      <c r="D132">
        <v>18.23</v>
      </c>
    </row>
    <row r="133" spans="1:14">
      <c r="B133" s="30" t="s">
        <v>142</v>
      </c>
      <c r="C133">
        <v>21.27</v>
      </c>
      <c r="D133">
        <v>18.170000000000002</v>
      </c>
    </row>
    <row r="134" spans="1:14">
      <c r="B134" s="30" t="s">
        <v>142</v>
      </c>
      <c r="C134">
        <v>21.25</v>
      </c>
      <c r="D134">
        <v>18.190000000000001</v>
      </c>
    </row>
    <row r="137" spans="1:14" ht="15">
      <c r="A137" s="29" t="s">
        <v>152</v>
      </c>
    </row>
    <row r="138" spans="1:14">
      <c r="A138" t="s">
        <v>57</v>
      </c>
    </row>
    <row r="140" spans="1:14" ht="15">
      <c r="M140" s="29"/>
      <c r="N140" s="29"/>
    </row>
    <row r="142" spans="1:14" ht="15">
      <c r="A142" s="4" t="s">
        <v>153</v>
      </c>
      <c r="B142" s="5"/>
      <c r="C142" s="5"/>
      <c r="D142" s="5"/>
      <c r="E142" s="5"/>
      <c r="F142" s="5"/>
      <c r="G142" s="5"/>
      <c r="H142" s="5"/>
      <c r="I142" s="5"/>
      <c r="J142" s="5"/>
    </row>
    <row r="143" spans="1:14" ht="15">
      <c r="A143" s="6"/>
      <c r="B143" s="2" t="s">
        <v>14</v>
      </c>
      <c r="C143" s="2" t="s">
        <v>1</v>
      </c>
      <c r="D143" s="2" t="s">
        <v>5</v>
      </c>
      <c r="G143" t="s">
        <v>77</v>
      </c>
      <c r="H143" s="2" t="s">
        <v>17</v>
      </c>
      <c r="I143" s="7" t="s">
        <v>78</v>
      </c>
      <c r="J143" s="8" t="s">
        <v>19</v>
      </c>
    </row>
    <row r="144" spans="1:14">
      <c r="A144" s="10"/>
      <c r="B144" s="11" t="s">
        <v>50</v>
      </c>
      <c r="C144" s="2">
        <v>20.72</v>
      </c>
      <c r="D144" s="2">
        <v>18.63</v>
      </c>
      <c r="F144" s="12" t="str">
        <f>B145</f>
        <v>Lc</v>
      </c>
      <c r="G144" s="13">
        <f>AVERAGE(C144:C146)</f>
        <v>20.77333333333333</v>
      </c>
      <c r="H144" s="13">
        <f>AVERAGE(D144:D146)</f>
        <v>18.506666666666664</v>
      </c>
      <c r="I144" s="13">
        <f t="shared" ref="I144:I156" si="24">G144-H144</f>
        <v>2.2666666666666657</v>
      </c>
      <c r="J144" s="51">
        <f>1.85^I144</f>
        <v>4.0326381192028027</v>
      </c>
    </row>
    <row r="145" spans="1:10">
      <c r="A145" s="10"/>
      <c r="B145" s="15" t="s">
        <v>50</v>
      </c>
      <c r="C145" s="2">
        <v>20.74</v>
      </c>
      <c r="D145" s="2">
        <v>18.510000000000002</v>
      </c>
      <c r="F145" s="12" t="str">
        <f>B147</f>
        <v>Gv</v>
      </c>
      <c r="G145" s="13">
        <f>AVERAGE(C147:C149)</f>
        <v>26.320000000000004</v>
      </c>
      <c r="H145" s="13">
        <f>AVERAGE(D147:D149)</f>
        <v>18.443333333333335</v>
      </c>
      <c r="I145" s="13">
        <f t="shared" si="24"/>
        <v>7.8766666666666687</v>
      </c>
      <c r="J145" s="51">
        <f>1.75^I145</f>
        <v>82.097455474146471</v>
      </c>
    </row>
    <row r="146" spans="1:10">
      <c r="A146" s="10"/>
      <c r="B146" s="15" t="s">
        <v>50</v>
      </c>
      <c r="C146">
        <v>20.86</v>
      </c>
      <c r="D146">
        <v>18.38</v>
      </c>
      <c r="F146" s="12" t="s">
        <v>80</v>
      </c>
      <c r="G146" s="13">
        <f>AVERAGE(C150:C152)</f>
        <v>22.196666666666669</v>
      </c>
      <c r="H146" s="13">
        <f>AVERAGE(D150:D152)</f>
        <v>19.613333333333333</v>
      </c>
      <c r="I146" s="13">
        <f t="shared" si="24"/>
        <v>2.5833333333333357</v>
      </c>
      <c r="J146" s="51">
        <f>1.85^I146</f>
        <v>4.8999723764904966</v>
      </c>
    </row>
    <row r="147" spans="1:10">
      <c r="A147" s="10"/>
      <c r="B147" s="30" t="s">
        <v>11</v>
      </c>
      <c r="C147" s="2">
        <v>26.46</v>
      </c>
      <c r="D147">
        <v>18.350000000000001</v>
      </c>
      <c r="F147" s="12" t="s">
        <v>82</v>
      </c>
      <c r="G147" s="13">
        <f>AVERAGE(C153:C155)</f>
        <v>25.276666666666667</v>
      </c>
      <c r="H147" s="13">
        <f>AVERAGE(D153:D155)</f>
        <v>18.15666666666667</v>
      </c>
      <c r="I147" s="13">
        <f t="shared" si="24"/>
        <v>7.1199999999999974</v>
      </c>
      <c r="J147" s="51">
        <f>1.75^I147</f>
        <v>53.756490333041981</v>
      </c>
    </row>
    <row r="148" spans="1:10">
      <c r="A148" s="10"/>
      <c r="B148" s="30" t="s">
        <v>11</v>
      </c>
      <c r="C148" s="2">
        <v>26.28</v>
      </c>
      <c r="D148" s="2">
        <v>18.52</v>
      </c>
      <c r="F148" s="22" t="s">
        <v>86</v>
      </c>
      <c r="G148" s="13">
        <f>AVERAGE(C156:C158)</f>
        <v>29.914999999999999</v>
      </c>
      <c r="H148" s="13">
        <f>AVERAGE(D156:D158)</f>
        <v>17.05</v>
      </c>
      <c r="I148" s="13">
        <f t="shared" si="24"/>
        <v>12.864999999999998</v>
      </c>
      <c r="J148" s="51">
        <f>1.85^I148</f>
        <v>2736.3036257138156</v>
      </c>
    </row>
    <row r="149" spans="1:10">
      <c r="A149" s="10"/>
      <c r="B149" s="30" t="s">
        <v>11</v>
      </c>
      <c r="C149">
        <v>26.22</v>
      </c>
      <c r="D149">
        <v>18.46</v>
      </c>
      <c r="F149" s="22" t="s">
        <v>33</v>
      </c>
      <c r="G149" s="13">
        <f>AVERAGE(C159:C161)</f>
        <v>22.596666666666664</v>
      </c>
      <c r="H149" s="13">
        <f>AVERAGE(D158:D160)</f>
        <v>18.243333333333336</v>
      </c>
      <c r="I149" s="13">
        <f t="shared" si="24"/>
        <v>4.3533333333333282</v>
      </c>
      <c r="J149" s="51">
        <f>1.85^I149</f>
        <v>14.55752655451052</v>
      </c>
    </row>
    <row r="150" spans="1:10">
      <c r="B150" s="15" t="s">
        <v>84</v>
      </c>
      <c r="C150" s="2">
        <v>22.04</v>
      </c>
      <c r="D150" s="2">
        <v>19.73</v>
      </c>
      <c r="E150" s="2"/>
      <c r="F150" s="22" t="s">
        <v>89</v>
      </c>
      <c r="G150" s="13">
        <f>AVERAGE(C162:C164)</f>
        <v>25.336666666666662</v>
      </c>
      <c r="H150" s="13">
        <f>AVERAGE(D162:D164)</f>
        <v>17.98</v>
      </c>
      <c r="I150" s="13">
        <f t="shared" si="24"/>
        <v>7.356666666666662</v>
      </c>
      <c r="J150" s="51">
        <f>1.85^I150</f>
        <v>92.362004272616701</v>
      </c>
    </row>
    <row r="151" spans="1:10">
      <c r="A151" s="18"/>
      <c r="B151" s="15" t="s">
        <v>84</v>
      </c>
      <c r="C151" s="2">
        <v>22.24</v>
      </c>
      <c r="D151">
        <v>19.399999999999999</v>
      </c>
      <c r="E151" s="2"/>
      <c r="F151" t="s">
        <v>92</v>
      </c>
      <c r="G151" s="13">
        <f>AVERAGE(C165:C167)</f>
        <v>22.973333333333329</v>
      </c>
      <c r="H151" s="13">
        <f>AVERAGE(D165:D167)</f>
        <v>18.766666666666669</v>
      </c>
      <c r="I151" s="13">
        <f t="shared" si="24"/>
        <v>4.2066666666666599</v>
      </c>
      <c r="J151" s="51">
        <f>1.85^I151</f>
        <v>13.301554681910135</v>
      </c>
    </row>
    <row r="152" spans="1:10">
      <c r="A152" s="19"/>
      <c r="B152" s="15" t="s">
        <v>84</v>
      </c>
      <c r="C152">
        <v>22.31</v>
      </c>
      <c r="D152">
        <v>19.71</v>
      </c>
      <c r="E152" s="2"/>
      <c r="F152" t="s">
        <v>93</v>
      </c>
      <c r="G152" s="13">
        <f>AVERAGE(C168:C170)</f>
        <v>25.773333333333337</v>
      </c>
      <c r="H152" s="13">
        <f>AVERAGE(D168:D170)</f>
        <v>18.596666666666668</v>
      </c>
      <c r="I152" s="13">
        <f t="shared" si="24"/>
        <v>7.1766666666666694</v>
      </c>
      <c r="J152" s="51">
        <f>1.73^I152</f>
        <v>51.09489764014458</v>
      </c>
    </row>
    <row r="153" spans="1:10">
      <c r="B153" s="30" t="s">
        <v>82</v>
      </c>
      <c r="C153">
        <v>25.17</v>
      </c>
      <c r="D153">
        <v>18.07</v>
      </c>
      <c r="F153" t="s">
        <v>25</v>
      </c>
      <c r="G153" s="13">
        <f>AVERAGE(C171:C173)</f>
        <v>25.716666666666669</v>
      </c>
      <c r="H153" s="13">
        <f>AVERAGE(D171:D173)</f>
        <v>19.446666666666665</v>
      </c>
      <c r="I153" s="13">
        <f t="shared" si="24"/>
        <v>6.2700000000000031</v>
      </c>
      <c r="J153" s="51">
        <f>1.75^I153</f>
        <v>33.407852941479035</v>
      </c>
    </row>
    <row r="154" spans="1:10">
      <c r="B154" s="30" t="s">
        <v>82</v>
      </c>
      <c r="C154">
        <v>25.25</v>
      </c>
      <c r="D154">
        <v>18.190000000000001</v>
      </c>
      <c r="F154" t="s">
        <v>39</v>
      </c>
      <c r="G154" s="13">
        <f>AVERAGE(C174:C176)</f>
        <v>22.38</v>
      </c>
      <c r="H154" s="13">
        <f>AVERAGE(D174:D176)</f>
        <v>18.843333333333334</v>
      </c>
      <c r="I154" s="13">
        <f t="shared" si="24"/>
        <v>3.5366666666666653</v>
      </c>
      <c r="J154" s="51">
        <f>1.71^I154</f>
        <v>6.6685218280781928</v>
      </c>
    </row>
    <row r="155" spans="1:10">
      <c r="B155" s="30" t="s">
        <v>82</v>
      </c>
      <c r="C155">
        <v>25.41</v>
      </c>
      <c r="D155">
        <v>18.21</v>
      </c>
      <c r="F155" t="s">
        <v>90</v>
      </c>
      <c r="G155" s="13">
        <f>AVERAGE(C177:C179)</f>
        <v>23.506666666666671</v>
      </c>
      <c r="H155" s="13">
        <f>AVERAGE(D177:D179)</f>
        <v>18.78</v>
      </c>
      <c r="I155" s="13">
        <f t="shared" si="24"/>
        <v>4.7266666666666701</v>
      </c>
      <c r="J155" s="51">
        <f>1.85^I155</f>
        <v>18.316045044685584</v>
      </c>
    </row>
    <row r="156" spans="1:10">
      <c r="B156" s="30" t="s">
        <v>94</v>
      </c>
      <c r="C156" t="s">
        <v>154</v>
      </c>
      <c r="D156">
        <v>17.18</v>
      </c>
      <c r="F156" t="s">
        <v>91</v>
      </c>
      <c r="G156" s="13">
        <f>AVERAGE(C180:C182)</f>
        <v>23.574999999999999</v>
      </c>
      <c r="H156" s="13">
        <f>AVERAGE(D180:D182)</f>
        <v>18.803333333333335</v>
      </c>
      <c r="I156" s="13">
        <f t="shared" si="24"/>
        <v>4.7716666666666647</v>
      </c>
      <c r="J156" s="51">
        <f>1.71^I156</f>
        <v>12.935397334818081</v>
      </c>
    </row>
    <row r="157" spans="1:10">
      <c r="B157" s="30" t="s">
        <v>94</v>
      </c>
      <c r="C157">
        <v>29.91</v>
      </c>
      <c r="D157">
        <v>16.920000000000002</v>
      </c>
      <c r="F157" s="12" t="s">
        <v>95</v>
      </c>
      <c r="G157" s="13">
        <f>AVERAGE(C183:C185)</f>
        <v>27.47</v>
      </c>
      <c r="H157" s="13">
        <f>AVERAGE(D183:D185)</f>
        <v>18.076666666666668</v>
      </c>
      <c r="I157" s="13">
        <f t="shared" ref="I157:I171" si="25">G157-H157</f>
        <v>9.3933333333333309</v>
      </c>
      <c r="J157" s="51">
        <f>1.85^I157</f>
        <v>323.32039606356147</v>
      </c>
    </row>
    <row r="158" spans="1:10">
      <c r="B158" s="30" t="s">
        <v>94</v>
      </c>
      <c r="C158">
        <v>29.92</v>
      </c>
      <c r="D158">
        <v>17.05</v>
      </c>
      <c r="F158" s="12" t="s">
        <v>96</v>
      </c>
      <c r="G158" s="13">
        <f>AVERAGE(C186:C188)</f>
        <v>25.153333333333336</v>
      </c>
      <c r="H158" s="13">
        <f>AVERAGE(D186:D188)</f>
        <v>18.076666666666668</v>
      </c>
      <c r="I158" s="13">
        <f t="shared" si="25"/>
        <v>7.076666666666668</v>
      </c>
      <c r="J158" s="51">
        <f t="shared" ref="J158:J160" si="26">1.71^I158</f>
        <v>44.548779261691813</v>
      </c>
    </row>
    <row r="159" spans="1:10">
      <c r="B159" s="32" t="s">
        <v>33</v>
      </c>
      <c r="C159">
        <v>22.68</v>
      </c>
      <c r="D159">
        <v>18.95</v>
      </c>
      <c r="F159" s="12" t="s">
        <v>97</v>
      </c>
      <c r="G159" s="13">
        <f>AVERAGE(C190:C192)</f>
        <v>24.914999999999999</v>
      </c>
      <c r="H159" s="13">
        <f>AVERAGE(D190:D192)</f>
        <v>18.066666666666666</v>
      </c>
      <c r="I159" s="13">
        <f t="shared" si="25"/>
        <v>6.8483333333333327</v>
      </c>
      <c r="J159" s="51">
        <f>1.85^I159</f>
        <v>67.558664110819592</v>
      </c>
    </row>
    <row r="160" spans="1:10">
      <c r="B160" s="32" t="s">
        <v>33</v>
      </c>
      <c r="C160">
        <v>22.5</v>
      </c>
      <c r="D160">
        <v>18.73</v>
      </c>
      <c r="F160" s="36" t="s">
        <v>98</v>
      </c>
      <c r="G160" s="13">
        <f>AVERAGE(C193:C195)</f>
        <v>23.25333333333333</v>
      </c>
      <c r="H160" s="13">
        <f>AVERAGE(D193:D195)</f>
        <v>17.536666666666665</v>
      </c>
      <c r="I160" s="13">
        <f t="shared" si="25"/>
        <v>5.716666666666665</v>
      </c>
      <c r="J160" s="51">
        <f t="shared" si="26"/>
        <v>21.476380892005622</v>
      </c>
    </row>
    <row r="161" spans="2:10">
      <c r="B161" s="32" t="s">
        <v>33</v>
      </c>
      <c r="C161">
        <v>22.61</v>
      </c>
      <c r="D161">
        <v>18.77</v>
      </c>
      <c r="F161" s="36" t="s">
        <v>99</v>
      </c>
      <c r="G161" s="13">
        <f>AVERAGE(C194:C196)</f>
        <v>23.076666666666664</v>
      </c>
      <c r="H161" s="13">
        <f>AVERAGE(D194:D196)</f>
        <v>16.970000000000002</v>
      </c>
      <c r="I161" s="13">
        <f t="shared" si="25"/>
        <v>6.106666666666662</v>
      </c>
      <c r="J161" s="51">
        <f>1.85^I161</f>
        <v>42.808369650189356</v>
      </c>
    </row>
    <row r="162" spans="2:10">
      <c r="B162" s="30" t="s">
        <v>89</v>
      </c>
      <c r="C162">
        <v>25.38</v>
      </c>
      <c r="D162">
        <v>18.149999999999999</v>
      </c>
      <c r="F162" s="36" t="s">
        <v>101</v>
      </c>
      <c r="G162" s="13">
        <f>AVERAGE(C198:C200)</f>
        <v>29.439999999999998</v>
      </c>
      <c r="H162" s="13">
        <f>AVERAGE(D198:D200)</f>
        <v>17.943333333333332</v>
      </c>
      <c r="I162" s="13">
        <f t="shared" si="25"/>
        <v>11.496666666666666</v>
      </c>
      <c r="J162" s="51">
        <f>1.85^I162</f>
        <v>1179.1914028445563</v>
      </c>
    </row>
    <row r="163" spans="2:10">
      <c r="B163" s="30" t="s">
        <v>89</v>
      </c>
      <c r="C163">
        <v>25.36</v>
      </c>
      <c r="D163">
        <v>18.03</v>
      </c>
      <c r="F163" s="36" t="s">
        <v>102</v>
      </c>
      <c r="G163" s="13">
        <f>AVERAGE(C201:C203)</f>
        <v>25.49</v>
      </c>
      <c r="H163" s="13">
        <f>AVERAGE(D201:D203)</f>
        <v>17.943333333333332</v>
      </c>
      <c r="I163" s="13">
        <f t="shared" si="25"/>
        <v>7.5466666666666669</v>
      </c>
      <c r="J163" s="51">
        <f>1.71^I163</f>
        <v>57.324988959548591</v>
      </c>
    </row>
    <row r="164" spans="2:10">
      <c r="B164" s="30" t="s">
        <v>89</v>
      </c>
      <c r="C164">
        <v>25.27</v>
      </c>
      <c r="D164">
        <v>17.760000000000002</v>
      </c>
      <c r="F164" s="36" t="s">
        <v>108</v>
      </c>
      <c r="G164" s="13">
        <f>AVERAGE(C204:C206)</f>
        <v>26.173333333333332</v>
      </c>
      <c r="H164" s="13">
        <f>AVERAGE(D204:D206)</f>
        <v>17.943333333333332</v>
      </c>
      <c r="I164" s="13">
        <f t="shared" si="25"/>
        <v>8.23</v>
      </c>
      <c r="J164" s="51">
        <f>1.73^I164</f>
        <v>91.016352851268238</v>
      </c>
    </row>
    <row r="165" spans="2:10">
      <c r="B165" s="30" t="s">
        <v>92</v>
      </c>
      <c r="C165">
        <v>23.03</v>
      </c>
      <c r="D165">
        <v>18.600000000000001</v>
      </c>
      <c r="F165" s="36" t="s">
        <v>111</v>
      </c>
      <c r="G165" s="13">
        <f>AVERAGE(C207:C209)</f>
        <v>23.806666666666668</v>
      </c>
      <c r="H165" s="13">
        <f>AVERAGE(D207:D209)</f>
        <v>18.179999999999996</v>
      </c>
      <c r="I165" s="13">
        <f t="shared" si="25"/>
        <v>5.6266666666666723</v>
      </c>
      <c r="J165" s="51">
        <f>1.71^I165</f>
        <v>20.464043382201169</v>
      </c>
    </row>
    <row r="166" spans="2:10">
      <c r="B166" s="30" t="s">
        <v>92</v>
      </c>
      <c r="C166">
        <v>22.99</v>
      </c>
      <c r="D166">
        <v>18.78</v>
      </c>
      <c r="F166" s="36" t="s">
        <v>114</v>
      </c>
      <c r="G166" s="13">
        <f>AVERAGE(C210:C212)</f>
        <v>24.166666666666668</v>
      </c>
      <c r="H166" s="13">
        <f>AVERAGE(D210:D212)</f>
        <v>18.179999999999996</v>
      </c>
      <c r="I166" s="13">
        <f t="shared" si="25"/>
        <v>5.9866666666666717</v>
      </c>
      <c r="J166" s="51">
        <f>1.73^I166</f>
        <v>26.613541510992373</v>
      </c>
    </row>
    <row r="167" spans="2:10">
      <c r="B167" s="30" t="s">
        <v>92</v>
      </c>
      <c r="C167">
        <v>22.9</v>
      </c>
      <c r="D167">
        <v>18.920000000000002</v>
      </c>
      <c r="F167" s="36" t="s">
        <v>117</v>
      </c>
      <c r="G167" s="13">
        <f>AVERAGE(C213:C215)</f>
        <v>24.27</v>
      </c>
      <c r="H167" s="13">
        <f>AVERAGE(D213:D215)</f>
        <v>18.016666666666666</v>
      </c>
      <c r="I167" s="13">
        <f t="shared" si="25"/>
        <v>6.2533333333333339</v>
      </c>
      <c r="J167" s="51">
        <f>1.85^I167</f>
        <v>46.850461682156123</v>
      </c>
    </row>
    <row r="168" spans="2:10">
      <c r="B168" s="30" t="s">
        <v>93</v>
      </c>
      <c r="C168">
        <v>25.73</v>
      </c>
      <c r="D168">
        <v>18.57</v>
      </c>
      <c r="F168" s="36" t="s">
        <v>119</v>
      </c>
      <c r="G168" s="13">
        <f>AVERAGE(C216:C218)</f>
        <v>20.706666666666667</v>
      </c>
      <c r="H168" s="13">
        <f>AVERAGE(D216:D218)</f>
        <v>18.016666666666666</v>
      </c>
      <c r="I168" s="13">
        <f t="shared" si="25"/>
        <v>2.6900000000000013</v>
      </c>
      <c r="J168" s="51">
        <f>1.85^I168</f>
        <v>5.2322917182809539</v>
      </c>
    </row>
    <row r="169" spans="2:10">
      <c r="B169" s="30" t="s">
        <v>93</v>
      </c>
      <c r="C169">
        <v>25.75</v>
      </c>
      <c r="D169">
        <v>18.55</v>
      </c>
      <c r="F169" s="36" t="s">
        <v>121</v>
      </c>
      <c r="G169" s="13">
        <f>AVERAGE(C219:C221)</f>
        <v>20.706666666666667</v>
      </c>
      <c r="H169" s="13">
        <f>AVERAGE(D219:D221)</f>
        <v>18.016666666666666</v>
      </c>
      <c r="I169" s="13">
        <f t="shared" si="25"/>
        <v>2.6900000000000013</v>
      </c>
      <c r="J169" s="51">
        <f>1.73^I169</f>
        <v>4.3686174623971228</v>
      </c>
    </row>
    <row r="170" spans="2:10">
      <c r="B170" s="30" t="s">
        <v>93</v>
      </c>
      <c r="C170">
        <v>25.84</v>
      </c>
      <c r="D170">
        <v>18.670000000000002</v>
      </c>
      <c r="F170" s="36" t="s">
        <v>124</v>
      </c>
      <c r="G170" s="13">
        <f>AVERAGE(C222:C224)</f>
        <v>25.335000000000001</v>
      </c>
      <c r="H170" s="13">
        <f>AVERAGE(D222:D224)</f>
        <v>18.16</v>
      </c>
      <c r="I170" s="13">
        <f t="shared" si="25"/>
        <v>7.1750000000000007</v>
      </c>
      <c r="J170" s="51">
        <f>1.85^I170</f>
        <v>82.595645438285132</v>
      </c>
    </row>
    <row r="171" spans="2:10">
      <c r="B171" s="30" t="s">
        <v>25</v>
      </c>
      <c r="C171">
        <v>25.91</v>
      </c>
      <c r="D171">
        <v>19.48</v>
      </c>
      <c r="F171" s="36" t="s">
        <v>125</v>
      </c>
      <c r="G171" s="13">
        <f>AVERAGE(C225:C227)</f>
        <v>20.33666666666667</v>
      </c>
      <c r="H171" s="13">
        <f>AVERAGE(D225:D227)</f>
        <v>18.16</v>
      </c>
      <c r="I171" s="13">
        <f t="shared" si="25"/>
        <v>2.1766666666666694</v>
      </c>
      <c r="J171" s="51">
        <f>1.73^I171</f>
        <v>3.2972131088112118</v>
      </c>
    </row>
    <row r="172" spans="2:10">
      <c r="B172" s="30" t="s">
        <v>25</v>
      </c>
      <c r="C172">
        <v>25.6</v>
      </c>
      <c r="D172">
        <v>19.46</v>
      </c>
      <c r="F172" s="18" t="s">
        <v>126</v>
      </c>
      <c r="G172" s="13">
        <f>AVERAGE(C228:C230)</f>
        <v>27.143333333333334</v>
      </c>
      <c r="H172" s="13">
        <f>AVERAGE(D228:D230)</f>
        <v>16.253333333333334</v>
      </c>
      <c r="I172" s="13">
        <f t="shared" ref="I172:I176" si="27">G172-H172</f>
        <v>10.89</v>
      </c>
      <c r="J172" s="51">
        <f>1.85^I172</f>
        <v>811.89547758689775</v>
      </c>
    </row>
    <row r="173" spans="2:10">
      <c r="B173" s="30" t="s">
        <v>25</v>
      </c>
      <c r="C173">
        <v>25.64</v>
      </c>
      <c r="D173">
        <v>19.399999999999999</v>
      </c>
      <c r="F173" s="36" t="s">
        <v>127</v>
      </c>
      <c r="G173" s="13">
        <f>AVERAGE(C231:C233)</f>
        <v>25.225000000000001</v>
      </c>
      <c r="H173" s="13">
        <f>AVERAGE(D231:D233)</f>
        <v>17.649999999999999</v>
      </c>
      <c r="I173" s="13">
        <f t="shared" si="27"/>
        <v>7.5750000000000028</v>
      </c>
      <c r="J173" s="51">
        <f>1.71^I173</f>
        <v>58.203022224655832</v>
      </c>
    </row>
    <row r="174" spans="2:10">
      <c r="B174" s="30" t="s">
        <v>39</v>
      </c>
      <c r="C174">
        <v>22.21</v>
      </c>
      <c r="D174">
        <v>18.71</v>
      </c>
      <c r="F174" s="36" t="s">
        <v>129</v>
      </c>
      <c r="G174" s="13">
        <f>AVERAGE(C234:C236)</f>
        <v>25.5</v>
      </c>
      <c r="H174" s="13">
        <f>AVERAGE(D234:D236)</f>
        <v>17.649999999999999</v>
      </c>
      <c r="I174" s="13">
        <f t="shared" si="27"/>
        <v>7.8500000000000014</v>
      </c>
      <c r="J174" s="51">
        <f>1.85^I174</f>
        <v>125.11174110906143</v>
      </c>
    </row>
    <row r="175" spans="2:10">
      <c r="B175" s="30" t="s">
        <v>39</v>
      </c>
      <c r="C175">
        <v>22.35</v>
      </c>
      <c r="D175">
        <v>18.79</v>
      </c>
      <c r="F175" s="36" t="s">
        <v>130</v>
      </c>
      <c r="G175" s="13">
        <f>AVERAGE(C235:C237)</f>
        <v>25.465</v>
      </c>
      <c r="H175" s="13">
        <f>AVERAGE(D235:D237)</f>
        <v>17.649999999999999</v>
      </c>
      <c r="I175" s="13">
        <f t="shared" si="27"/>
        <v>7.8150000000000013</v>
      </c>
      <c r="J175" s="51">
        <f>1.71^I175</f>
        <v>66.201008076674768</v>
      </c>
    </row>
    <row r="176" spans="2:10">
      <c r="B176" s="30" t="s">
        <v>39</v>
      </c>
      <c r="C176">
        <v>22.58</v>
      </c>
      <c r="D176">
        <v>19.03</v>
      </c>
      <c r="F176" s="36" t="s">
        <v>131</v>
      </c>
      <c r="G176" s="13">
        <f>AVERAGE(C238:C240)</f>
        <v>25.483333333333334</v>
      </c>
      <c r="H176" s="13">
        <f t="shared" ref="H176" si="28">AVERAGE(D230:D232)</f>
        <v>17.204999999999998</v>
      </c>
      <c r="I176" s="13">
        <f t="shared" si="27"/>
        <v>8.278333333333336</v>
      </c>
      <c r="J176" s="51">
        <f>1.85^I176</f>
        <v>162.83082563039059</v>
      </c>
    </row>
    <row r="177" spans="2:10">
      <c r="B177" s="30" t="s">
        <v>90</v>
      </c>
      <c r="C177">
        <v>23.35</v>
      </c>
      <c r="D177">
        <v>18.8</v>
      </c>
      <c r="F177" s="36" t="s">
        <v>132</v>
      </c>
      <c r="G177" s="13">
        <f>AVERAGE(C243:C245)</f>
        <v>27.466666666666669</v>
      </c>
      <c r="H177" s="13">
        <f>AVERAGE(D243:D245)</f>
        <v>17.333333333333332</v>
      </c>
      <c r="I177" s="13">
        <f t="shared" ref="I177:I181" si="29">G177-H177</f>
        <v>10.133333333333336</v>
      </c>
      <c r="J177" s="51">
        <f t="shared" ref="J177:J183" si="30">1.85^I177</f>
        <v>509.72998420614738</v>
      </c>
    </row>
    <row r="178" spans="2:10">
      <c r="B178" s="30" t="s">
        <v>90</v>
      </c>
      <c r="C178">
        <v>23.42</v>
      </c>
      <c r="D178">
        <v>18.510000000000002</v>
      </c>
      <c r="F178" s="18" t="s">
        <v>133</v>
      </c>
      <c r="G178" s="13">
        <f>AVERAGE(C246:C248)</f>
        <v>25.34</v>
      </c>
      <c r="H178" s="13">
        <f>AVERAGE(D246:D248)</f>
        <v>17.333333333333332</v>
      </c>
      <c r="I178" s="13">
        <f t="shared" si="29"/>
        <v>8.0066666666666677</v>
      </c>
      <c r="J178" s="51">
        <f t="shared" si="30"/>
        <v>137.77009950569905</v>
      </c>
    </row>
    <row r="179" spans="2:10">
      <c r="B179" s="30" t="s">
        <v>90</v>
      </c>
      <c r="C179">
        <v>23.75</v>
      </c>
      <c r="D179">
        <v>19.03</v>
      </c>
      <c r="F179" s="36" t="s">
        <v>134</v>
      </c>
      <c r="G179" s="13">
        <f>AVERAGE(C249:C251)</f>
        <v>21.133333333333336</v>
      </c>
      <c r="H179" s="13">
        <f>AVERAGE(D249:D251)</f>
        <v>17.333333333333332</v>
      </c>
      <c r="I179" s="13">
        <f t="shared" si="29"/>
        <v>3.8000000000000043</v>
      </c>
      <c r="J179" s="51">
        <f t="shared" si="30"/>
        <v>10.357443381641964</v>
      </c>
    </row>
    <row r="180" spans="2:10">
      <c r="B180" s="30" t="s">
        <v>91</v>
      </c>
      <c r="C180" t="s">
        <v>155</v>
      </c>
      <c r="D180">
        <v>18.82</v>
      </c>
      <c r="F180" s="36" t="s">
        <v>135</v>
      </c>
      <c r="G180" s="13">
        <f>AVERAGE(C252:C254)</f>
        <v>34.479999999999997</v>
      </c>
      <c r="H180" s="13">
        <f>AVERAGE(D251:D253)</f>
        <v>17.616666666666667</v>
      </c>
      <c r="I180" s="13">
        <f t="shared" si="29"/>
        <v>16.86333333333333</v>
      </c>
      <c r="J180" s="51">
        <f t="shared" si="30"/>
        <v>32018.863544157262</v>
      </c>
    </row>
    <row r="181" spans="2:10">
      <c r="B181" s="30" t="s">
        <v>91</v>
      </c>
      <c r="C181">
        <v>23.84</v>
      </c>
      <c r="D181">
        <v>18.739999999999998</v>
      </c>
      <c r="F181" s="36" t="s">
        <v>136</v>
      </c>
      <c r="G181" s="13">
        <f>AVERAGE(C255:C257)</f>
        <v>19.613333333333333</v>
      </c>
      <c r="H181" s="13">
        <f>AVERAGE(D255:D257)</f>
        <v>17.820000000000004</v>
      </c>
      <c r="I181" s="13">
        <f t="shared" si="29"/>
        <v>1.7933333333333294</v>
      </c>
      <c r="J181" s="51">
        <f t="shared" si="30"/>
        <v>3.0138939469343149</v>
      </c>
    </row>
    <row r="182" spans="2:10">
      <c r="B182" s="30" t="s">
        <v>91</v>
      </c>
      <c r="C182">
        <v>23.31</v>
      </c>
      <c r="D182">
        <v>18.850000000000001</v>
      </c>
      <c r="F182" s="18" t="s">
        <v>137</v>
      </c>
      <c r="G182" s="13">
        <f>AVERAGE(C258:C260)</f>
        <v>29.973333333333333</v>
      </c>
      <c r="H182" s="13">
        <f>AVERAGE(D258:D260)</f>
        <v>17.829999999999998</v>
      </c>
      <c r="I182" s="13">
        <f t="shared" ref="I182:I186" si="31">G182-H182</f>
        <v>12.143333333333334</v>
      </c>
      <c r="J182" s="51">
        <f t="shared" si="30"/>
        <v>1755.3161767264382</v>
      </c>
    </row>
    <row r="183" spans="2:10">
      <c r="B183" s="30" t="s">
        <v>95</v>
      </c>
      <c r="C183">
        <v>27.12</v>
      </c>
      <c r="D183">
        <v>18.16</v>
      </c>
      <c r="F183" s="36" t="s">
        <v>138</v>
      </c>
      <c r="G183" s="13">
        <f>AVERAGE(C261:C263)</f>
        <v>26.936666666666667</v>
      </c>
      <c r="H183" s="13">
        <f>AVERAGE(D261:D263)</f>
        <v>17.829999999999998</v>
      </c>
      <c r="I183" s="13">
        <f t="shared" si="31"/>
        <v>9.1066666666666691</v>
      </c>
      <c r="J183" s="51">
        <f t="shared" si="30"/>
        <v>271.04654348638144</v>
      </c>
    </row>
    <row r="184" spans="2:10">
      <c r="B184" s="30" t="s">
        <v>95</v>
      </c>
      <c r="C184">
        <v>27.69</v>
      </c>
      <c r="D184" s="2">
        <v>17.95</v>
      </c>
      <c r="F184" s="36" t="s">
        <v>139</v>
      </c>
      <c r="G184" s="13">
        <f>AVERAGE(C264:C266)</f>
        <v>21.603333333333335</v>
      </c>
      <c r="H184" s="13">
        <f>AVERAGE(D264:D266)</f>
        <v>17.829999999999998</v>
      </c>
      <c r="I184" s="13">
        <f t="shared" si="31"/>
        <v>3.773333333333337</v>
      </c>
      <c r="J184" s="51">
        <f>1.73^I184</f>
        <v>7.910925521481353</v>
      </c>
    </row>
    <row r="185" spans="2:10">
      <c r="B185" s="30" t="s">
        <v>95</v>
      </c>
      <c r="C185">
        <v>27.6</v>
      </c>
      <c r="D185">
        <v>18.12</v>
      </c>
      <c r="F185" s="36" t="s">
        <v>140</v>
      </c>
      <c r="G185" s="13">
        <f>AVERAGE(C267:C269)</f>
        <v>24.663333333333338</v>
      </c>
      <c r="H185" s="13">
        <f>AVERAGE(D267:D269)</f>
        <v>17.75</v>
      </c>
      <c r="I185" s="13">
        <f t="shared" si="31"/>
        <v>6.9133333333333375</v>
      </c>
      <c r="J185" s="51">
        <f>1.85^I185</f>
        <v>70.31487607612857</v>
      </c>
    </row>
    <row r="186" spans="2:10">
      <c r="B186" s="30" t="s">
        <v>96</v>
      </c>
      <c r="C186" s="2">
        <v>25.28</v>
      </c>
      <c r="D186">
        <v>18.16</v>
      </c>
      <c r="F186" s="36" t="s">
        <v>142</v>
      </c>
      <c r="G186" s="13">
        <f>AVERAGE(C270:C272)</f>
        <v>20.723333333333333</v>
      </c>
      <c r="H186" s="13">
        <f>AVERAGE(D270:D272)</f>
        <v>17.75</v>
      </c>
      <c r="I186" s="13">
        <f t="shared" si="31"/>
        <v>2.9733333333333327</v>
      </c>
      <c r="J186" s="51">
        <f>1.71^I186</f>
        <v>4.9291848110952605</v>
      </c>
    </row>
    <row r="187" spans="2:10">
      <c r="B187" s="30" t="s">
        <v>96</v>
      </c>
      <c r="C187" s="2">
        <v>25.07</v>
      </c>
      <c r="D187">
        <v>17.95</v>
      </c>
    </row>
    <row r="188" spans="2:10">
      <c r="B188" s="30" t="s">
        <v>96</v>
      </c>
      <c r="C188">
        <v>25.11</v>
      </c>
      <c r="D188">
        <v>18.12</v>
      </c>
    </row>
    <row r="189" spans="2:10">
      <c r="B189" s="30" t="s">
        <v>97</v>
      </c>
      <c r="C189">
        <v>26.12</v>
      </c>
      <c r="D189">
        <v>18.16</v>
      </c>
    </row>
    <row r="190" spans="2:10">
      <c r="B190" s="30" t="s">
        <v>97</v>
      </c>
      <c r="C190">
        <v>26.31</v>
      </c>
      <c r="D190">
        <v>17.95</v>
      </c>
    </row>
    <row r="191" spans="2:10">
      <c r="B191" s="30" t="s">
        <v>97</v>
      </c>
      <c r="C191" t="s">
        <v>150</v>
      </c>
      <c r="D191">
        <v>18.12</v>
      </c>
    </row>
    <row r="192" spans="2:10">
      <c r="B192" s="30" t="s">
        <v>98</v>
      </c>
      <c r="C192">
        <v>23.52</v>
      </c>
      <c r="D192">
        <v>18.13</v>
      </c>
    </row>
    <row r="193" spans="2:4">
      <c r="B193" s="30" t="s">
        <v>98</v>
      </c>
      <c r="C193">
        <v>23.46</v>
      </c>
      <c r="D193" s="2">
        <v>18.05</v>
      </c>
    </row>
    <row r="194" spans="2:4">
      <c r="B194" s="30" t="s">
        <v>98</v>
      </c>
      <c r="C194">
        <v>23.47</v>
      </c>
      <c r="D194">
        <v>18.22</v>
      </c>
    </row>
    <row r="195" spans="2:4">
      <c r="B195" s="30" t="s">
        <v>99</v>
      </c>
      <c r="C195">
        <v>22.83</v>
      </c>
      <c r="D195">
        <v>16.34</v>
      </c>
    </row>
    <row r="196" spans="2:4">
      <c r="B196" s="30" t="s">
        <v>99</v>
      </c>
      <c r="C196">
        <v>22.93</v>
      </c>
      <c r="D196">
        <v>16.350000000000001</v>
      </c>
    </row>
    <row r="197" spans="2:4">
      <c r="B197" s="30" t="s">
        <v>99</v>
      </c>
      <c r="C197">
        <v>22.86</v>
      </c>
      <c r="D197">
        <v>16.82</v>
      </c>
    </row>
    <row r="198" spans="2:4">
      <c r="B198" s="30" t="s">
        <v>101</v>
      </c>
      <c r="C198">
        <v>29.61</v>
      </c>
      <c r="D198">
        <v>17.899999999999999</v>
      </c>
    </row>
    <row r="199" spans="2:4">
      <c r="B199" s="30" t="s">
        <v>101</v>
      </c>
      <c r="C199">
        <v>29.33</v>
      </c>
      <c r="D199">
        <v>17.97</v>
      </c>
    </row>
    <row r="200" spans="2:4">
      <c r="B200" s="30" t="s">
        <v>101</v>
      </c>
      <c r="C200">
        <v>29.38</v>
      </c>
      <c r="D200">
        <v>17.96</v>
      </c>
    </row>
    <row r="201" spans="2:4">
      <c r="B201" s="30" t="s">
        <v>102</v>
      </c>
      <c r="C201">
        <v>25.41</v>
      </c>
      <c r="D201">
        <v>17.899999999999999</v>
      </c>
    </row>
    <row r="202" spans="2:4">
      <c r="B202" s="30" t="s">
        <v>102</v>
      </c>
      <c r="C202">
        <v>25.59</v>
      </c>
      <c r="D202">
        <v>17.97</v>
      </c>
    </row>
    <row r="203" spans="2:4">
      <c r="B203" s="30" t="s">
        <v>102</v>
      </c>
      <c r="C203">
        <v>25.47</v>
      </c>
      <c r="D203">
        <v>17.96</v>
      </c>
    </row>
    <row r="204" spans="2:4">
      <c r="B204" s="30" t="s">
        <v>108</v>
      </c>
      <c r="C204">
        <v>26.18</v>
      </c>
      <c r="D204">
        <v>17.899999999999999</v>
      </c>
    </row>
    <row r="205" spans="2:4">
      <c r="B205" s="30" t="s">
        <v>108</v>
      </c>
      <c r="C205">
        <v>26.29</v>
      </c>
      <c r="D205">
        <v>17.97</v>
      </c>
    </row>
    <row r="206" spans="2:4">
      <c r="B206" s="30" t="s">
        <v>108</v>
      </c>
      <c r="C206">
        <v>26.05</v>
      </c>
      <c r="D206">
        <v>17.96</v>
      </c>
    </row>
    <row r="207" spans="2:4">
      <c r="B207" s="30" t="s">
        <v>111</v>
      </c>
      <c r="C207">
        <v>23.6</v>
      </c>
      <c r="D207">
        <v>18.09</v>
      </c>
    </row>
    <row r="208" spans="2:4">
      <c r="B208" s="30" t="s">
        <v>111</v>
      </c>
      <c r="C208">
        <v>23.87</v>
      </c>
      <c r="D208" s="2">
        <v>18.149999999999999</v>
      </c>
    </row>
    <row r="209" spans="2:14">
      <c r="B209" s="30" t="s">
        <v>111</v>
      </c>
      <c r="C209">
        <v>23.95</v>
      </c>
      <c r="D209">
        <v>18.3</v>
      </c>
    </row>
    <row r="210" spans="2:14">
      <c r="B210" s="30" t="s">
        <v>114</v>
      </c>
      <c r="C210">
        <v>24.09</v>
      </c>
      <c r="D210">
        <v>18.09</v>
      </c>
    </row>
    <row r="211" spans="2:14">
      <c r="B211" s="30" t="s">
        <v>114</v>
      </c>
      <c r="C211">
        <v>24.22</v>
      </c>
      <c r="D211" s="2">
        <v>18.149999999999999</v>
      </c>
    </row>
    <row r="212" spans="2:14">
      <c r="B212" s="30" t="s">
        <v>114</v>
      </c>
      <c r="C212">
        <v>24.19</v>
      </c>
      <c r="D212">
        <v>18.3</v>
      </c>
    </row>
    <row r="213" spans="2:14">
      <c r="B213" s="30" t="s">
        <v>117</v>
      </c>
      <c r="C213">
        <v>24.26</v>
      </c>
      <c r="D213">
        <v>18.03</v>
      </c>
    </row>
    <row r="214" spans="2:14">
      <c r="B214" s="30" t="s">
        <v>117</v>
      </c>
      <c r="C214">
        <v>24.32</v>
      </c>
      <c r="D214" s="2">
        <v>17.989999999999998</v>
      </c>
    </row>
    <row r="215" spans="2:14" ht="15">
      <c r="B215" s="30" t="s">
        <v>117</v>
      </c>
      <c r="C215">
        <v>24.23</v>
      </c>
      <c r="D215">
        <v>18.03</v>
      </c>
      <c r="M215" s="29"/>
      <c r="N215" s="29"/>
    </row>
    <row r="216" spans="2:14">
      <c r="B216" s="30" t="s">
        <v>119</v>
      </c>
      <c r="C216">
        <v>20.9</v>
      </c>
      <c r="D216">
        <v>18.03</v>
      </c>
    </row>
    <row r="217" spans="2:14">
      <c r="B217" s="30" t="s">
        <v>119</v>
      </c>
      <c r="C217">
        <v>20.170000000000002</v>
      </c>
      <c r="D217" s="2">
        <v>17.989999999999998</v>
      </c>
    </row>
    <row r="218" spans="2:14">
      <c r="B218" s="30" t="s">
        <v>119</v>
      </c>
      <c r="C218">
        <v>21.05</v>
      </c>
      <c r="D218">
        <v>18.03</v>
      </c>
    </row>
    <row r="219" spans="2:14">
      <c r="B219" s="30" t="s">
        <v>121</v>
      </c>
      <c r="C219">
        <v>20.9</v>
      </c>
      <c r="D219">
        <v>18.03</v>
      </c>
    </row>
    <row r="220" spans="2:14">
      <c r="B220" s="30" t="s">
        <v>121</v>
      </c>
      <c r="C220">
        <v>20.170000000000002</v>
      </c>
      <c r="D220" s="2">
        <v>17.989999999999998</v>
      </c>
    </row>
    <row r="221" spans="2:14">
      <c r="B221" s="30" t="s">
        <v>121</v>
      </c>
      <c r="C221">
        <v>21.05</v>
      </c>
      <c r="D221">
        <v>18.03</v>
      </c>
    </row>
    <row r="222" spans="2:14">
      <c r="B222" s="30" t="s">
        <v>124</v>
      </c>
      <c r="C222">
        <v>25.55</v>
      </c>
      <c r="D222">
        <v>18.14</v>
      </c>
    </row>
    <row r="223" spans="2:14">
      <c r="B223" s="30" t="s">
        <v>124</v>
      </c>
      <c r="C223" t="s">
        <v>150</v>
      </c>
      <c r="D223" s="2">
        <v>18.170000000000002</v>
      </c>
    </row>
    <row r="224" spans="2:14">
      <c r="B224" s="30" t="s">
        <v>124</v>
      </c>
      <c r="C224">
        <v>25.12</v>
      </c>
      <c r="D224">
        <v>18.170000000000002</v>
      </c>
    </row>
    <row r="225" spans="1:4">
      <c r="B225" s="30" t="s">
        <v>125</v>
      </c>
      <c r="C225">
        <v>20.059999999999999</v>
      </c>
      <c r="D225">
        <v>18.14</v>
      </c>
    </row>
    <row r="226" spans="1:4">
      <c r="B226" s="30" t="s">
        <v>125</v>
      </c>
      <c r="C226">
        <v>20.420000000000002</v>
      </c>
      <c r="D226" s="2">
        <v>18.170000000000002</v>
      </c>
    </row>
    <row r="227" spans="1:4">
      <c r="B227" s="30" t="s">
        <v>125</v>
      </c>
      <c r="C227">
        <v>20.53</v>
      </c>
      <c r="D227">
        <v>18.170000000000002</v>
      </c>
    </row>
    <row r="228" spans="1:4">
      <c r="B228" s="32" t="s">
        <v>126</v>
      </c>
      <c r="C228">
        <v>27.26</v>
      </c>
      <c r="D228">
        <v>16.239999999999998</v>
      </c>
    </row>
    <row r="229" spans="1:4">
      <c r="B229" s="32" t="s">
        <v>126</v>
      </c>
      <c r="C229">
        <v>27.12</v>
      </c>
      <c r="D229">
        <v>15.82</v>
      </c>
    </row>
    <row r="230" spans="1:4" ht="15">
      <c r="A230" s="29"/>
      <c r="B230" s="32" t="s">
        <v>126</v>
      </c>
      <c r="C230">
        <v>27.05</v>
      </c>
      <c r="D230">
        <v>16.7</v>
      </c>
    </row>
    <row r="231" spans="1:4">
      <c r="B231" s="30" t="s">
        <v>127</v>
      </c>
      <c r="C231" t="s">
        <v>150</v>
      </c>
      <c r="D231" t="s">
        <v>150</v>
      </c>
    </row>
    <row r="232" spans="1:4">
      <c r="B232" s="30" t="s">
        <v>127</v>
      </c>
      <c r="C232">
        <v>25.03</v>
      </c>
      <c r="D232">
        <v>17.71</v>
      </c>
    </row>
    <row r="233" spans="1:4">
      <c r="B233" s="30" t="s">
        <v>127</v>
      </c>
      <c r="C233">
        <v>25.42</v>
      </c>
      <c r="D233">
        <v>17.59</v>
      </c>
    </row>
    <row r="234" spans="1:4">
      <c r="B234" s="30" t="s">
        <v>129</v>
      </c>
      <c r="C234">
        <v>25.57</v>
      </c>
      <c r="D234" t="s">
        <v>150</v>
      </c>
    </row>
    <row r="235" spans="1:4">
      <c r="B235" s="30" t="s">
        <v>129</v>
      </c>
      <c r="C235">
        <v>25.53</v>
      </c>
      <c r="D235">
        <v>17.71</v>
      </c>
    </row>
    <row r="236" spans="1:4">
      <c r="B236" s="30" t="s">
        <v>129</v>
      </c>
      <c r="C236">
        <v>25.4</v>
      </c>
      <c r="D236">
        <v>17.59</v>
      </c>
    </row>
    <row r="237" spans="1:4">
      <c r="B237" s="30" t="s">
        <v>130</v>
      </c>
      <c r="C237" t="s">
        <v>150</v>
      </c>
      <c r="D237" t="s">
        <v>156</v>
      </c>
    </row>
    <row r="238" spans="1:4">
      <c r="B238" s="30" t="s">
        <v>130</v>
      </c>
      <c r="C238">
        <v>27.22</v>
      </c>
      <c r="D238">
        <v>20.100000000000001</v>
      </c>
    </row>
    <row r="239" spans="1:4">
      <c r="B239" s="30" t="s">
        <v>130</v>
      </c>
      <c r="C239">
        <v>27.01</v>
      </c>
      <c r="D239">
        <v>20.7</v>
      </c>
    </row>
    <row r="240" spans="1:4">
      <c r="B240" s="30" t="s">
        <v>131</v>
      </c>
      <c r="C240">
        <v>22.22</v>
      </c>
      <c r="D240">
        <v>17.97</v>
      </c>
    </row>
    <row r="241" spans="2:4">
      <c r="B241" s="30" t="s">
        <v>131</v>
      </c>
      <c r="C241">
        <v>22.34</v>
      </c>
      <c r="D241">
        <v>18.100000000000001</v>
      </c>
    </row>
    <row r="242" spans="2:4">
      <c r="B242" s="30" t="s">
        <v>131</v>
      </c>
      <c r="C242">
        <v>22.54</v>
      </c>
      <c r="D242">
        <v>18.13</v>
      </c>
    </row>
    <row r="243" spans="2:4">
      <c r="B243" s="30" t="s">
        <v>132</v>
      </c>
      <c r="C243">
        <v>27.47</v>
      </c>
      <c r="D243">
        <v>17.100000000000001</v>
      </c>
    </row>
    <row r="244" spans="2:4">
      <c r="B244" s="30" t="s">
        <v>132</v>
      </c>
      <c r="C244">
        <v>27.5</v>
      </c>
      <c r="D244">
        <v>17.57</v>
      </c>
    </row>
    <row r="245" spans="2:4">
      <c r="B245" s="30" t="s">
        <v>132</v>
      </c>
      <c r="C245">
        <v>27.43</v>
      </c>
      <c r="D245">
        <v>17.329999999999998</v>
      </c>
    </row>
    <row r="246" spans="2:4">
      <c r="B246" s="30" t="s">
        <v>148</v>
      </c>
      <c r="C246" t="s">
        <v>157</v>
      </c>
      <c r="D246">
        <v>17.100000000000001</v>
      </c>
    </row>
    <row r="247" spans="2:4">
      <c r="B247" s="30" t="s">
        <v>148</v>
      </c>
      <c r="C247">
        <v>25.47</v>
      </c>
      <c r="D247">
        <v>17.57</v>
      </c>
    </row>
    <row r="248" spans="2:4">
      <c r="B248" s="30" t="s">
        <v>148</v>
      </c>
      <c r="C248">
        <v>25.21</v>
      </c>
      <c r="D248">
        <v>17.329999999999998</v>
      </c>
    </row>
    <row r="249" spans="2:4">
      <c r="B249" s="30" t="s">
        <v>134</v>
      </c>
      <c r="C249">
        <v>21.26</v>
      </c>
      <c r="D249">
        <v>17.100000000000001</v>
      </c>
    </row>
    <row r="250" spans="2:4">
      <c r="B250" s="30" t="s">
        <v>134</v>
      </c>
      <c r="C250">
        <v>21.11</v>
      </c>
      <c r="D250">
        <v>17.57</v>
      </c>
    </row>
    <row r="251" spans="2:4">
      <c r="B251" s="30" t="s">
        <v>134</v>
      </c>
      <c r="C251">
        <v>21.03</v>
      </c>
      <c r="D251">
        <v>17.329999999999998</v>
      </c>
    </row>
    <row r="252" spans="2:4">
      <c r="B252" s="30" t="s">
        <v>135</v>
      </c>
      <c r="C252">
        <v>34.479999999999997</v>
      </c>
      <c r="D252">
        <v>17.600000000000001</v>
      </c>
    </row>
    <row r="253" spans="2:4">
      <c r="B253" s="30" t="s">
        <v>135</v>
      </c>
      <c r="C253" t="s">
        <v>150</v>
      </c>
      <c r="D253">
        <v>17.920000000000002</v>
      </c>
    </row>
    <row r="254" spans="2:4">
      <c r="B254" s="30" t="s">
        <v>135</v>
      </c>
      <c r="C254" t="s">
        <v>158</v>
      </c>
      <c r="D254">
        <v>17.940000000000001</v>
      </c>
    </row>
    <row r="255" spans="2:4">
      <c r="B255" s="30" t="s">
        <v>136</v>
      </c>
      <c r="C255">
        <v>19.670000000000002</v>
      </c>
      <c r="D255">
        <v>17.600000000000001</v>
      </c>
    </row>
    <row r="256" spans="2:4">
      <c r="B256" s="30" t="s">
        <v>136</v>
      </c>
      <c r="C256">
        <v>19.510000000000002</v>
      </c>
      <c r="D256">
        <v>17.920000000000002</v>
      </c>
    </row>
    <row r="257" spans="2:14">
      <c r="B257" s="30" t="s">
        <v>136</v>
      </c>
      <c r="C257">
        <v>19.66</v>
      </c>
      <c r="D257">
        <v>17.940000000000001</v>
      </c>
    </row>
    <row r="258" spans="2:14">
      <c r="B258" s="30" t="s">
        <v>151</v>
      </c>
      <c r="C258">
        <v>29.92</v>
      </c>
      <c r="D258">
        <v>17.690000000000001</v>
      </c>
    </row>
    <row r="259" spans="2:14">
      <c r="B259" s="30" t="s">
        <v>151</v>
      </c>
      <c r="C259">
        <v>30.02</v>
      </c>
      <c r="D259">
        <v>17.920000000000002</v>
      </c>
    </row>
    <row r="260" spans="2:14">
      <c r="B260" s="30" t="s">
        <v>151</v>
      </c>
      <c r="C260">
        <v>29.98</v>
      </c>
      <c r="D260">
        <v>17.88</v>
      </c>
    </row>
    <row r="261" spans="2:14">
      <c r="B261" s="30" t="s">
        <v>138</v>
      </c>
      <c r="C261">
        <v>26.82</v>
      </c>
      <c r="D261">
        <v>17.690000000000001</v>
      </c>
    </row>
    <row r="262" spans="2:14">
      <c r="B262" s="30" t="s">
        <v>138</v>
      </c>
      <c r="C262">
        <v>27.02</v>
      </c>
      <c r="D262">
        <v>17.920000000000002</v>
      </c>
    </row>
    <row r="263" spans="2:14">
      <c r="B263" s="30" t="s">
        <v>138</v>
      </c>
      <c r="C263">
        <v>26.97</v>
      </c>
      <c r="D263">
        <v>17.88</v>
      </c>
    </row>
    <row r="264" spans="2:14" ht="15">
      <c r="B264" s="30" t="s">
        <v>139</v>
      </c>
      <c r="C264">
        <v>21.74</v>
      </c>
      <c r="D264">
        <v>17.690000000000001</v>
      </c>
      <c r="M264" s="29"/>
      <c r="N264" s="29"/>
    </row>
    <row r="265" spans="2:14">
      <c r="B265" s="30" t="s">
        <v>139</v>
      </c>
      <c r="C265">
        <v>21.65</v>
      </c>
      <c r="D265">
        <v>17.920000000000002</v>
      </c>
    </row>
    <row r="266" spans="2:14">
      <c r="B266" s="30" t="s">
        <v>139</v>
      </c>
      <c r="C266">
        <v>21.42</v>
      </c>
      <c r="D266">
        <v>17.88</v>
      </c>
    </row>
    <row r="267" spans="2:14">
      <c r="B267" s="30" t="s">
        <v>140</v>
      </c>
      <c r="C267">
        <v>24.67</v>
      </c>
      <c r="D267">
        <v>17.559999999999999</v>
      </c>
    </row>
    <row r="268" spans="2:14">
      <c r="B268" s="30" t="s">
        <v>140</v>
      </c>
      <c r="C268">
        <v>24.7</v>
      </c>
      <c r="D268">
        <v>17.559999999999999</v>
      </c>
    </row>
    <row r="269" spans="2:14">
      <c r="B269" s="30" t="s">
        <v>140</v>
      </c>
      <c r="C269">
        <v>24.62</v>
      </c>
      <c r="D269">
        <v>18.13</v>
      </c>
    </row>
    <row r="270" spans="2:14">
      <c r="B270" s="30" t="s">
        <v>142</v>
      </c>
      <c r="C270">
        <v>20.68</v>
      </c>
      <c r="D270">
        <v>17.559999999999999</v>
      </c>
    </row>
    <row r="271" spans="2:14">
      <c r="B271" s="30" t="s">
        <v>142</v>
      </c>
      <c r="C271">
        <v>20.69</v>
      </c>
      <c r="D271">
        <v>17.559999999999999</v>
      </c>
    </row>
    <row r="272" spans="2:14">
      <c r="B272" s="30" t="s">
        <v>142</v>
      </c>
      <c r="C272">
        <v>20.8</v>
      </c>
      <c r="D272">
        <v>18.13</v>
      </c>
    </row>
    <row r="276" spans="1:10" ht="15">
      <c r="A276" s="4" t="s">
        <v>159</v>
      </c>
      <c r="B276" s="5"/>
      <c r="C276" s="5"/>
      <c r="D276" s="5"/>
      <c r="E276" s="5"/>
      <c r="F276" s="5"/>
      <c r="G276" s="5"/>
      <c r="H276" s="5"/>
      <c r="I276" s="5"/>
      <c r="J276" s="5"/>
    </row>
    <row r="277" spans="1:10" ht="15">
      <c r="A277" s="6" t="s">
        <v>26</v>
      </c>
      <c r="B277" s="2" t="s">
        <v>14</v>
      </c>
      <c r="C277" s="2" t="s">
        <v>1</v>
      </c>
      <c r="D277" s="2" t="s">
        <v>5</v>
      </c>
      <c r="G277" t="s">
        <v>160</v>
      </c>
      <c r="H277" s="2" t="s">
        <v>17</v>
      </c>
      <c r="I277" s="7" t="s">
        <v>78</v>
      </c>
      <c r="J277" s="8" t="s">
        <v>19</v>
      </c>
    </row>
    <row r="278" spans="1:10">
      <c r="A278" s="10" t="s">
        <v>30</v>
      </c>
      <c r="B278" s="11" t="s">
        <v>50</v>
      </c>
      <c r="C278" s="2">
        <v>22.84</v>
      </c>
      <c r="D278" s="2">
        <v>19.12</v>
      </c>
      <c r="F278" s="12" t="str">
        <f>B279</f>
        <v>Lc</v>
      </c>
      <c r="G278" s="13">
        <f>AVERAGE(C278:C280)</f>
        <v>22.896666666666665</v>
      </c>
      <c r="H278" s="13">
        <f>AVERAGE(D278:D280)</f>
        <v>19.083333333333332</v>
      </c>
      <c r="I278" s="13">
        <f t="shared" ref="I278:I279" si="32">G278-H278</f>
        <v>3.8133333333333326</v>
      </c>
      <c r="J278" s="51">
        <f>1.85^I278</f>
        <v>10.442749436100819</v>
      </c>
    </row>
    <row r="279" spans="1:10">
      <c r="A279" s="10" t="s">
        <v>31</v>
      </c>
      <c r="B279" s="15" t="s">
        <v>50</v>
      </c>
      <c r="C279" s="2">
        <v>22.92</v>
      </c>
      <c r="D279" s="2">
        <v>18.98</v>
      </c>
      <c r="F279" s="12" t="str">
        <f>B281</f>
        <v>Gv</v>
      </c>
      <c r="G279" s="13">
        <f>AVERAGE(C281:C283)</f>
        <v>26.403333333333332</v>
      </c>
      <c r="H279" s="13">
        <f>AVERAGE(D281:D283)</f>
        <v>18.743333333333332</v>
      </c>
      <c r="I279" s="13">
        <f t="shared" si="32"/>
        <v>7.66</v>
      </c>
      <c r="J279" s="51">
        <f>1.75^I279</f>
        <v>72.72294418087408</v>
      </c>
    </row>
    <row r="280" spans="1:10">
      <c r="A280" s="10" t="s">
        <v>5</v>
      </c>
      <c r="B280" s="31" t="s">
        <v>50</v>
      </c>
      <c r="C280">
        <v>22.93</v>
      </c>
      <c r="D280">
        <v>19.149999999999999</v>
      </c>
      <c r="F280" s="12" t="s">
        <v>80</v>
      </c>
      <c r="G280" s="13">
        <f>AVERAGE(C284:C286)</f>
        <v>23.346666666666668</v>
      </c>
      <c r="H280" s="13">
        <f>AVERAGE(D284:D286)</f>
        <v>19.706666666666667</v>
      </c>
      <c r="I280" s="13">
        <f>G280-H280</f>
        <v>3.6400000000000006</v>
      </c>
      <c r="J280" s="51">
        <f>1.85^I280</f>
        <v>9.3865304076739235</v>
      </c>
    </row>
    <row r="281" spans="1:10">
      <c r="A281" s="10">
        <v>31.17</v>
      </c>
      <c r="B281" s="30" t="s">
        <v>11</v>
      </c>
      <c r="C281" s="2">
        <v>26.34</v>
      </c>
      <c r="D281">
        <v>18.8</v>
      </c>
      <c r="F281" s="12" t="s">
        <v>82</v>
      </c>
      <c r="G281" s="13">
        <f>AVERAGE(C287:C289)</f>
        <v>25.529999999999998</v>
      </c>
      <c r="H281" s="13">
        <f>AVERAGE(D287:D289)</f>
        <v>17.863333333333333</v>
      </c>
      <c r="I281" s="13">
        <f>G281-H281</f>
        <v>7.6666666666666643</v>
      </c>
      <c r="J281" s="51">
        <f>1.75^I281</f>
        <v>72.994763631839731</v>
      </c>
    </row>
    <row r="282" spans="1:10">
      <c r="A282" s="10"/>
      <c r="B282" s="30" t="s">
        <v>11</v>
      </c>
      <c r="C282" s="2">
        <v>26.57</v>
      </c>
      <c r="D282" s="2">
        <v>18.75</v>
      </c>
      <c r="F282" s="22" t="s">
        <v>86</v>
      </c>
      <c r="G282" s="13">
        <f>AVERAGE(C290:C292)</f>
        <v>26.833333333333332</v>
      </c>
      <c r="H282" s="13">
        <f>AVERAGE(D290:D292)</f>
        <v>16.36</v>
      </c>
      <c r="I282" s="13">
        <f>G282-H282</f>
        <v>10.473333333333333</v>
      </c>
      <c r="J282" s="51">
        <f>1.75^I282</f>
        <v>351.09002976852736</v>
      </c>
    </row>
    <row r="283" spans="1:10">
      <c r="A283" s="10"/>
      <c r="B283" s="30" t="s">
        <v>11</v>
      </c>
      <c r="C283">
        <v>26.3</v>
      </c>
      <c r="D283">
        <v>18.68</v>
      </c>
      <c r="F283" s="22" t="s">
        <v>33</v>
      </c>
      <c r="G283" s="13">
        <f>AVERAGE(C293:C295)</f>
        <v>23.09</v>
      </c>
      <c r="H283" s="13">
        <f>AVERAGE(D293:D295)</f>
        <v>19.37</v>
      </c>
      <c r="I283" s="13">
        <f t="shared" ref="I283:I284" si="33">G283-H283</f>
        <v>3.7199999999999989</v>
      </c>
      <c r="J283" s="51">
        <f>1.85^I283</f>
        <v>9.8600434708749098</v>
      </c>
    </row>
    <row r="284" spans="1:10">
      <c r="B284" s="15" t="s">
        <v>84</v>
      </c>
      <c r="C284" s="2">
        <v>23.35</v>
      </c>
      <c r="D284" s="2">
        <v>19.68</v>
      </c>
      <c r="E284" s="2"/>
      <c r="F284" s="22" t="s">
        <v>89</v>
      </c>
      <c r="G284" s="13">
        <f>AVERAGE(C296:C298)</f>
        <v>25.22</v>
      </c>
      <c r="H284" s="13">
        <f>AVERAGE(D296:D298)</f>
        <v>18.796666666666667</v>
      </c>
      <c r="I284" s="13">
        <f t="shared" si="33"/>
        <v>6.423333333333332</v>
      </c>
      <c r="J284" s="51">
        <f>1.85^I284</f>
        <v>52.01553488513585</v>
      </c>
    </row>
    <row r="285" spans="1:10">
      <c r="A285" s="18"/>
      <c r="B285" s="15" t="s">
        <v>84</v>
      </c>
      <c r="C285" s="2">
        <v>23.27</v>
      </c>
      <c r="D285">
        <v>19.66</v>
      </c>
      <c r="E285" s="2"/>
      <c r="F285" t="s">
        <v>92</v>
      </c>
      <c r="G285" s="13">
        <f>AVERAGE(C299:C301)</f>
        <v>20.689999999999998</v>
      </c>
      <c r="H285" s="13">
        <f>AVERAGE(D299:D301)</f>
        <v>18.200000000000003</v>
      </c>
      <c r="I285" s="13">
        <f t="shared" ref="I285:I290" si="34">G285-H285</f>
        <v>2.4899999999999949</v>
      </c>
      <c r="J285" s="51">
        <f>1.85^I285</f>
        <v>4.6265536613623928</v>
      </c>
    </row>
    <row r="286" spans="1:10">
      <c r="A286" s="19"/>
      <c r="B286" s="15" t="s">
        <v>84</v>
      </c>
      <c r="C286">
        <v>23.42</v>
      </c>
      <c r="D286">
        <v>19.78</v>
      </c>
      <c r="E286" s="2"/>
      <c r="F286" t="s">
        <v>93</v>
      </c>
      <c r="G286" s="13">
        <f>AVERAGE(C302:C304)</f>
        <v>25.376666666666665</v>
      </c>
      <c r="H286" s="13">
        <f>AVERAGE(D302:D304)</f>
        <v>18.766666666666669</v>
      </c>
      <c r="I286" s="13">
        <f t="shared" si="34"/>
        <v>6.6099999999999959</v>
      </c>
      <c r="J286" s="51">
        <f>1.73^I286</f>
        <v>37.452838828294013</v>
      </c>
    </row>
    <row r="287" spans="1:10">
      <c r="B287" s="30" t="s">
        <v>82</v>
      </c>
      <c r="C287">
        <v>25.45</v>
      </c>
      <c r="D287">
        <v>18.12</v>
      </c>
      <c r="F287" t="s">
        <v>25</v>
      </c>
      <c r="G287" s="13">
        <f>AVERAGE(C305:C307)</f>
        <v>25.41</v>
      </c>
      <c r="H287" s="13">
        <f>AVERAGE(D305:D307)</f>
        <v>18.633333333333336</v>
      </c>
      <c r="I287" s="13">
        <f t="shared" si="34"/>
        <v>6.7766666666666637</v>
      </c>
      <c r="J287" s="51">
        <f>1.75^I287</f>
        <v>44.359622664807894</v>
      </c>
    </row>
    <row r="288" spans="1:10">
      <c r="B288" s="30" t="s">
        <v>82</v>
      </c>
      <c r="C288">
        <v>25.65</v>
      </c>
      <c r="D288">
        <v>17.8</v>
      </c>
      <c r="F288" t="s">
        <v>39</v>
      </c>
      <c r="G288" s="13">
        <f>AVERAGE(C308:C310)</f>
        <v>20.830000000000002</v>
      </c>
      <c r="H288" s="13">
        <f>AVERAGE(D308:D310)</f>
        <v>18.84</v>
      </c>
      <c r="I288" s="13">
        <f t="shared" si="34"/>
        <v>1.990000000000002</v>
      </c>
      <c r="J288" s="51">
        <f>1.71^I288</f>
        <v>2.9084544036729372</v>
      </c>
    </row>
    <row r="289" spans="2:10">
      <c r="B289" s="30" t="s">
        <v>82</v>
      </c>
      <c r="C289">
        <v>25.49</v>
      </c>
      <c r="D289">
        <v>17.670000000000002</v>
      </c>
      <c r="F289" t="s">
        <v>90</v>
      </c>
      <c r="G289" s="13">
        <f>AVERAGE(C311:C313)</f>
        <v>24.099999999999998</v>
      </c>
      <c r="H289" s="13">
        <f>AVERAGE(D311:D313)</f>
        <v>20.386666666666667</v>
      </c>
      <c r="I289" s="13">
        <f t="shared" si="34"/>
        <v>3.7133333333333312</v>
      </c>
      <c r="J289" s="51">
        <f>1.85^I289</f>
        <v>9.8196879003713029</v>
      </c>
    </row>
    <row r="290" spans="2:10">
      <c r="B290" s="30" t="s">
        <v>94</v>
      </c>
      <c r="C290">
        <v>26.75</v>
      </c>
      <c r="D290">
        <v>16.309999999999999</v>
      </c>
      <c r="F290" t="s">
        <v>91</v>
      </c>
      <c r="G290" s="13">
        <f>AVERAGE(C314:C316)</f>
        <v>23.393333333333331</v>
      </c>
      <c r="H290" s="13">
        <f>AVERAGE(D314:D316)</f>
        <v>18.78</v>
      </c>
      <c r="I290" s="13">
        <f t="shared" si="34"/>
        <v>4.6133333333333297</v>
      </c>
      <c r="J290" s="51">
        <f>1.71^I290</f>
        <v>11.881977416779263</v>
      </c>
    </row>
    <row r="291" spans="2:10">
      <c r="B291" s="30" t="s">
        <v>94</v>
      </c>
      <c r="C291">
        <v>26.92</v>
      </c>
      <c r="D291">
        <v>16.3</v>
      </c>
      <c r="F291" s="12" t="s">
        <v>95</v>
      </c>
      <c r="G291" s="13">
        <f>AVERAGE(C317:C319)</f>
        <v>28.753333333333334</v>
      </c>
      <c r="H291" s="13">
        <f>AVERAGE(D317:D319)</f>
        <v>17.773333333333333</v>
      </c>
      <c r="I291" s="13">
        <f t="shared" ref="I291:I295" si="35">G291-H291</f>
        <v>10.98</v>
      </c>
      <c r="J291" s="51">
        <f>1.85^I291</f>
        <v>858.11516653468595</v>
      </c>
    </row>
    <row r="292" spans="2:10">
      <c r="B292" s="30" t="s">
        <v>94</v>
      </c>
      <c r="C292">
        <v>26.83</v>
      </c>
      <c r="D292">
        <v>16.47</v>
      </c>
      <c r="F292" s="12" t="s">
        <v>96</v>
      </c>
      <c r="G292" s="13">
        <f>AVERAGE(C320:C322)</f>
        <v>23.78</v>
      </c>
      <c r="H292" s="13">
        <f>AVERAGE(D320:D322)</f>
        <v>17.773333333333333</v>
      </c>
      <c r="I292" s="13">
        <f t="shared" si="35"/>
        <v>6.0066666666666677</v>
      </c>
      <c r="J292" s="51">
        <f>1.85^I292</f>
        <v>40.254229220072787</v>
      </c>
    </row>
    <row r="293" spans="2:10">
      <c r="B293" s="32" t="s">
        <v>33</v>
      </c>
      <c r="C293">
        <v>23.43</v>
      </c>
      <c r="D293">
        <v>19.38</v>
      </c>
      <c r="F293" s="12" t="s">
        <v>97</v>
      </c>
      <c r="G293" s="13">
        <f>AVERAGE(C323:C325)</f>
        <v>24.333333333333332</v>
      </c>
      <c r="H293" s="13">
        <f>AVERAGE(D323:D325)</f>
        <v>17.773333333333333</v>
      </c>
      <c r="I293" s="13">
        <f t="shared" si="35"/>
        <v>6.5599999999999987</v>
      </c>
      <c r="J293" s="51">
        <f>1.71^I293</f>
        <v>33.764046069459489</v>
      </c>
    </row>
    <row r="294" spans="2:10">
      <c r="B294" s="32" t="s">
        <v>33</v>
      </c>
      <c r="C294">
        <v>22.95</v>
      </c>
      <c r="D294" s="2">
        <v>19.239999999999998</v>
      </c>
      <c r="F294" s="36" t="s">
        <v>98</v>
      </c>
      <c r="G294" s="13">
        <f>AVERAGE(C326:C328)</f>
        <v>24.986666666666668</v>
      </c>
      <c r="H294" s="13">
        <f>AVERAGE(D326:D328)</f>
        <v>17.243333333333332</v>
      </c>
      <c r="I294" s="13">
        <f t="shared" si="35"/>
        <v>7.7433333333333358</v>
      </c>
      <c r="J294" s="51">
        <f>1.85^I294</f>
        <v>117.16550001735071</v>
      </c>
    </row>
    <row r="295" spans="2:10">
      <c r="B295" s="32" t="s">
        <v>33</v>
      </c>
      <c r="C295">
        <v>22.89</v>
      </c>
      <c r="D295">
        <v>19.489999999999998</v>
      </c>
      <c r="F295" s="36" t="s">
        <v>99</v>
      </c>
      <c r="G295" s="13">
        <f>AVERAGE(C329:C331)</f>
        <v>24.536666666666665</v>
      </c>
      <c r="H295" s="13">
        <f>AVERAGE(D329:D331)</f>
        <v>17.243333333333332</v>
      </c>
      <c r="I295" s="13">
        <f t="shared" si="35"/>
        <v>7.293333333333333</v>
      </c>
      <c r="J295" s="51">
        <f t="shared" ref="J295" si="36">1.71^I295</f>
        <v>50.040114926376575</v>
      </c>
    </row>
    <row r="296" spans="2:10">
      <c r="B296" s="30" t="s">
        <v>89</v>
      </c>
      <c r="C296">
        <v>25.12</v>
      </c>
      <c r="D296">
        <v>18.89</v>
      </c>
      <c r="F296" s="36" t="s">
        <v>101</v>
      </c>
      <c r="G296" s="13">
        <f>AVERAGE(C332:C334)</f>
        <v>27.283333333333331</v>
      </c>
      <c r="H296" s="13">
        <f>AVERAGE(D332:D334)</f>
        <v>17.516666666666669</v>
      </c>
      <c r="I296" s="13">
        <f t="shared" ref="I296:I300" si="37">G296-H296</f>
        <v>9.7666666666666622</v>
      </c>
      <c r="J296" s="51">
        <f>1.85^I296</f>
        <v>406.79650598548091</v>
      </c>
    </row>
    <row r="297" spans="2:10">
      <c r="B297" s="30" t="s">
        <v>89</v>
      </c>
      <c r="C297">
        <v>25.21</v>
      </c>
      <c r="D297">
        <v>18.59</v>
      </c>
      <c r="F297" s="36" t="s">
        <v>102</v>
      </c>
      <c r="G297" s="13">
        <f>AVERAGE(C335:C337)</f>
        <v>26.483333333333331</v>
      </c>
      <c r="H297" s="13">
        <f>AVERAGE(D335:D337)</f>
        <v>17.516666666666669</v>
      </c>
      <c r="I297" s="13">
        <f t="shared" si="37"/>
        <v>8.9666666666666615</v>
      </c>
      <c r="J297" s="51">
        <f>1.85^I297</f>
        <v>248.67941173355513</v>
      </c>
    </row>
    <row r="298" spans="2:10">
      <c r="B298" s="30" t="s">
        <v>89</v>
      </c>
      <c r="C298">
        <v>25.33</v>
      </c>
      <c r="D298">
        <v>18.91</v>
      </c>
      <c r="F298" s="36" t="s">
        <v>108</v>
      </c>
      <c r="G298" s="13">
        <f>AVERAGE(C338:C340)</f>
        <v>25.303333333333338</v>
      </c>
      <c r="H298" s="13">
        <f>AVERAGE(D338:D340)</f>
        <v>17.516666666666669</v>
      </c>
      <c r="I298" s="13">
        <f t="shared" si="37"/>
        <v>7.7866666666666688</v>
      </c>
      <c r="J298" s="51">
        <f>1.85^I298</f>
        <v>120.33090744394515</v>
      </c>
    </row>
    <row r="299" spans="2:10">
      <c r="B299" s="30" t="s">
        <v>92</v>
      </c>
      <c r="C299">
        <v>20.83</v>
      </c>
      <c r="D299">
        <v>18.14</v>
      </c>
      <c r="F299" s="36" t="s">
        <v>111</v>
      </c>
      <c r="G299" s="13">
        <f>AVERAGE(C341:C343)</f>
        <v>23.23</v>
      </c>
      <c r="H299" s="13">
        <f>AVERAGE(D341:D343)</f>
        <v>17.323333333333334</v>
      </c>
      <c r="I299" s="13">
        <f t="shared" si="37"/>
        <v>5.9066666666666663</v>
      </c>
      <c r="J299" s="51">
        <f>1.85^I299</f>
        <v>37.852480329042081</v>
      </c>
    </row>
    <row r="300" spans="2:10">
      <c r="B300" s="30" t="s">
        <v>92</v>
      </c>
      <c r="C300">
        <v>20.52</v>
      </c>
      <c r="D300">
        <v>18.12</v>
      </c>
      <c r="F300" s="36" t="s">
        <v>114</v>
      </c>
      <c r="G300" s="13">
        <f>AVERAGE(C344:C346)</f>
        <v>21.820000000000004</v>
      </c>
      <c r="H300" s="13">
        <f>AVERAGE(D344:D346)</f>
        <v>17.323333333333334</v>
      </c>
      <c r="I300" s="13">
        <f t="shared" si="37"/>
        <v>4.4966666666666697</v>
      </c>
      <c r="J300" s="51">
        <f>1.85^I300</f>
        <v>15.899453810719528</v>
      </c>
    </row>
    <row r="301" spans="2:10">
      <c r="B301" s="30" t="s">
        <v>92</v>
      </c>
      <c r="C301">
        <v>20.72</v>
      </c>
      <c r="D301">
        <v>18.34</v>
      </c>
      <c r="F301" s="36" t="s">
        <v>117</v>
      </c>
      <c r="G301" s="13">
        <f>AVERAGE(C347:C349)</f>
        <v>26.585000000000001</v>
      </c>
      <c r="H301" s="13">
        <f>AVERAGE(D347:D349)</f>
        <v>16.900000000000002</v>
      </c>
      <c r="I301" s="13">
        <f t="shared" ref="I301:I305" si="38">G301-H301</f>
        <v>9.6849999999999987</v>
      </c>
      <c r="J301" s="51">
        <f t="shared" ref="J301:J304" si="39">1.85^I301</f>
        <v>386.8638856858272</v>
      </c>
    </row>
    <row r="302" spans="2:10">
      <c r="B302" s="30" t="s">
        <v>93</v>
      </c>
      <c r="C302">
        <v>25.38</v>
      </c>
      <c r="D302">
        <v>18.600000000000001</v>
      </c>
      <c r="F302" s="36" t="s">
        <v>119</v>
      </c>
      <c r="G302" s="13">
        <f>AVERAGE(C350:C352)</f>
        <v>25.59</v>
      </c>
      <c r="H302" s="13">
        <f>AVERAGE(D350:D352)</f>
        <v>16.900000000000002</v>
      </c>
      <c r="I302" s="13">
        <f t="shared" si="38"/>
        <v>8.6899999999999977</v>
      </c>
      <c r="J302" s="51">
        <f t="shared" si="39"/>
        <v>209.75982876852194</v>
      </c>
    </row>
    <row r="303" spans="2:10">
      <c r="B303" s="30" t="s">
        <v>93</v>
      </c>
      <c r="C303">
        <v>25.43</v>
      </c>
      <c r="D303">
        <v>18.78</v>
      </c>
      <c r="F303" s="36" t="s">
        <v>121</v>
      </c>
      <c r="G303" s="13">
        <f>AVERAGE(C353:C355)</f>
        <v>18.439999999999998</v>
      </c>
      <c r="H303" s="13">
        <f>AVERAGE(D353:D355)</f>
        <v>16.900000000000002</v>
      </c>
      <c r="I303" s="13">
        <f t="shared" si="38"/>
        <v>1.5399999999999956</v>
      </c>
      <c r="J303" s="51">
        <f>1.73^I303</f>
        <v>2.3258997864685051</v>
      </c>
    </row>
    <row r="304" spans="2:10">
      <c r="B304" s="30" t="s">
        <v>93</v>
      </c>
      <c r="C304">
        <v>25.32</v>
      </c>
      <c r="D304">
        <v>18.920000000000002</v>
      </c>
      <c r="F304" s="36" t="s">
        <v>124</v>
      </c>
      <c r="G304" s="13">
        <f>AVERAGE(C356:C358)</f>
        <v>23.436666666666667</v>
      </c>
      <c r="H304" s="13">
        <f>AVERAGE(D356:D358)</f>
        <v>16.493333333333336</v>
      </c>
      <c r="I304" s="13">
        <f t="shared" si="38"/>
        <v>6.9433333333333316</v>
      </c>
      <c r="J304" s="51">
        <f t="shared" si="39"/>
        <v>71.624626050309445</v>
      </c>
    </row>
    <row r="305" spans="2:10">
      <c r="B305" s="30" t="s">
        <v>25</v>
      </c>
      <c r="C305">
        <v>25.38</v>
      </c>
      <c r="D305">
        <v>18.62</v>
      </c>
      <c r="F305" s="36" t="s">
        <v>125</v>
      </c>
      <c r="G305" s="13">
        <f>AVERAGE(C359:C361)</f>
        <v>19.193333333333335</v>
      </c>
      <c r="H305" s="13">
        <f>AVERAGE(D359:D361)</f>
        <v>16.493333333333336</v>
      </c>
      <c r="I305" s="13">
        <f t="shared" si="38"/>
        <v>2.6999999999999993</v>
      </c>
      <c r="J305" s="51">
        <f>1.73^I305</f>
        <v>4.3926285347633289</v>
      </c>
    </row>
    <row r="306" spans="2:10">
      <c r="B306" s="30" t="s">
        <v>25</v>
      </c>
      <c r="C306">
        <v>25.41</v>
      </c>
      <c r="D306">
        <v>18.53</v>
      </c>
      <c r="F306" s="18" t="s">
        <v>126</v>
      </c>
      <c r="G306" s="13">
        <f>AVERAGE(C362:C364)</f>
        <v>29.246666666666666</v>
      </c>
      <c r="H306" s="13">
        <f>AVERAGE(D362:D364)</f>
        <v>17.189999999999998</v>
      </c>
      <c r="I306" s="13">
        <f t="shared" ref="I306:I310" si="40">G306-H306</f>
        <v>12.056666666666668</v>
      </c>
      <c r="J306" s="51">
        <f>1.85^I306</f>
        <v>1664.180665711172</v>
      </c>
    </row>
    <row r="307" spans="2:10">
      <c r="B307" s="30" t="s">
        <v>25</v>
      </c>
      <c r="C307">
        <v>25.44</v>
      </c>
      <c r="D307">
        <v>18.75</v>
      </c>
      <c r="F307" s="36" t="s">
        <v>127</v>
      </c>
      <c r="G307" s="13">
        <f>AVERAGE(C365:C367)</f>
        <v>23.703333333333333</v>
      </c>
      <c r="H307" s="13">
        <f>AVERAGE(D365:D367)</f>
        <v>17.189999999999998</v>
      </c>
      <c r="I307" s="13">
        <f t="shared" si="40"/>
        <v>6.5133333333333354</v>
      </c>
      <c r="J307" s="51">
        <f>1.71^I307</f>
        <v>32.929211563044468</v>
      </c>
    </row>
    <row r="308" spans="2:10">
      <c r="B308" s="30" t="s">
        <v>39</v>
      </c>
      <c r="C308">
        <v>20.76</v>
      </c>
      <c r="D308">
        <v>18.98</v>
      </c>
      <c r="F308" s="36" t="s">
        <v>129</v>
      </c>
      <c r="G308" s="13">
        <f>AVERAGE(C368:C370)</f>
        <v>27.693333333333332</v>
      </c>
      <c r="H308" s="13">
        <f>AVERAGE(D368:D370)</f>
        <v>17.189999999999998</v>
      </c>
      <c r="I308" s="13">
        <f t="shared" si="40"/>
        <v>10.503333333333334</v>
      </c>
      <c r="J308" s="51">
        <f>1.85^I308</f>
        <v>640.02025817066249</v>
      </c>
    </row>
    <row r="309" spans="2:10">
      <c r="B309" s="30" t="s">
        <v>39</v>
      </c>
      <c r="C309">
        <v>20.75</v>
      </c>
      <c r="D309">
        <v>18.77</v>
      </c>
      <c r="F309" s="36" t="s">
        <v>130</v>
      </c>
      <c r="G309" s="13">
        <f>AVERAGE(C371:C373)</f>
        <v>23.716666666666669</v>
      </c>
      <c r="H309" s="13">
        <f>AVERAGE(D371:D373)</f>
        <v>17.03</v>
      </c>
      <c r="I309" s="13">
        <f t="shared" si="40"/>
        <v>6.6866666666666674</v>
      </c>
      <c r="J309" s="51">
        <f>1.71^I309</f>
        <v>36.138267213229902</v>
      </c>
    </row>
    <row r="310" spans="2:10">
      <c r="B310" s="30" t="s">
        <v>39</v>
      </c>
      <c r="C310">
        <v>20.98</v>
      </c>
      <c r="D310">
        <v>18.77</v>
      </c>
      <c r="F310" s="36" t="s">
        <v>131</v>
      </c>
      <c r="G310" s="13">
        <f>AVERAGE(C374:C376)</f>
        <v>23.42</v>
      </c>
      <c r="H310" s="13">
        <f>AVERAGE(D374:D376)</f>
        <v>17.03</v>
      </c>
      <c r="I310" s="13">
        <f t="shared" si="40"/>
        <v>6.3900000000000006</v>
      </c>
      <c r="J310" s="51">
        <f>1.85^I310</f>
        <v>50.959756540337573</v>
      </c>
    </row>
    <row r="311" spans="2:10">
      <c r="B311" s="30" t="s">
        <v>90</v>
      </c>
      <c r="C311">
        <v>23.84</v>
      </c>
      <c r="D311">
        <v>20.5</v>
      </c>
      <c r="F311" s="36" t="s">
        <v>132</v>
      </c>
      <c r="G311" s="13">
        <f>AVERAGE(C377:C379)</f>
        <v>27.47</v>
      </c>
      <c r="H311" s="13">
        <f>AVERAGE(D377:D379)</f>
        <v>17.216666666666665</v>
      </c>
      <c r="I311" s="13">
        <f t="shared" ref="I311:I315" si="41">G311-H311</f>
        <v>10.253333333333334</v>
      </c>
      <c r="J311" s="51">
        <f>1.85^I311</f>
        <v>548.78317572932144</v>
      </c>
    </row>
    <row r="312" spans="2:10">
      <c r="B312" s="30" t="s">
        <v>90</v>
      </c>
      <c r="C312">
        <v>23.88</v>
      </c>
      <c r="D312">
        <v>20.34</v>
      </c>
      <c r="F312" s="18" t="s">
        <v>133</v>
      </c>
      <c r="G312" s="13">
        <f>AVERAGE(C380:C382)</f>
        <v>24.433333333333334</v>
      </c>
      <c r="H312" s="13">
        <f>AVERAGE(D380:D382)</f>
        <v>17.216666666666665</v>
      </c>
      <c r="I312" s="13">
        <f t="shared" si="41"/>
        <v>7.2166666666666686</v>
      </c>
      <c r="J312" s="51">
        <f>1.71^I312</f>
        <v>48.023660852376423</v>
      </c>
    </row>
    <row r="313" spans="2:10">
      <c r="B313" s="30" t="s">
        <v>90</v>
      </c>
      <c r="C313">
        <v>24.58</v>
      </c>
      <c r="D313">
        <v>20.32</v>
      </c>
      <c r="F313" s="36" t="s">
        <v>134</v>
      </c>
      <c r="G313" s="13">
        <f>AVERAGE(C383:C385)</f>
        <v>20.47</v>
      </c>
      <c r="H313" s="13">
        <f>AVERAGE(D383:D385)</f>
        <v>17.216666666666665</v>
      </c>
      <c r="I313" s="13">
        <f t="shared" si="41"/>
        <v>3.2533333333333339</v>
      </c>
      <c r="J313" s="51">
        <f>1.73^I313</f>
        <v>5.9489911408296559</v>
      </c>
    </row>
    <row r="314" spans="2:10">
      <c r="B314" s="30" t="s">
        <v>91</v>
      </c>
      <c r="C314">
        <v>23.37</v>
      </c>
      <c r="D314">
        <v>18.8</v>
      </c>
      <c r="F314" s="36" t="s">
        <v>135</v>
      </c>
      <c r="G314" s="13">
        <f>AVERAGE(C386:C388)</f>
        <v>29.305</v>
      </c>
      <c r="H314" s="13">
        <f>AVERAGE(D386:D388)</f>
        <v>17.026666666666667</v>
      </c>
      <c r="I314" s="13">
        <f t="shared" si="41"/>
        <v>12.278333333333332</v>
      </c>
      <c r="J314" s="51">
        <f>1.71^I314</f>
        <v>725.77818243328738</v>
      </c>
    </row>
    <row r="315" spans="2:10">
      <c r="B315" s="30" t="s">
        <v>91</v>
      </c>
      <c r="C315">
        <v>23.29</v>
      </c>
      <c r="D315">
        <v>18.510000000000002</v>
      </c>
      <c r="F315" s="36" t="s">
        <v>136</v>
      </c>
      <c r="G315" s="13">
        <f>AVERAGE(C389:C391)</f>
        <v>18.486666666666668</v>
      </c>
      <c r="H315" s="13">
        <f>AVERAGE(D389:D391)</f>
        <v>17.026666666666667</v>
      </c>
      <c r="I315" s="13">
        <f t="shared" si="41"/>
        <v>1.4600000000000009</v>
      </c>
      <c r="J315" s="51">
        <f>1.73^I315</f>
        <v>2.2261135368439491</v>
      </c>
    </row>
    <row r="316" spans="2:10">
      <c r="B316" s="30" t="s">
        <v>91</v>
      </c>
      <c r="C316">
        <v>23.52</v>
      </c>
      <c r="D316">
        <v>19.03</v>
      </c>
      <c r="F316" s="18" t="s">
        <v>137</v>
      </c>
      <c r="G316" s="13">
        <f>AVERAGE(C392:C394)</f>
        <v>31.966666666666669</v>
      </c>
      <c r="H316" s="13">
        <f>AVERAGE(D392:D394)</f>
        <v>17.673333333333332</v>
      </c>
      <c r="I316" s="13">
        <f t="shared" ref="I316:I320" si="42">G316-H316</f>
        <v>14.293333333333337</v>
      </c>
      <c r="J316" s="51">
        <f>1.85^I316</f>
        <v>6588.3182746192688</v>
      </c>
    </row>
    <row r="317" spans="2:10">
      <c r="B317" s="30" t="s">
        <v>95</v>
      </c>
      <c r="C317">
        <v>28.53</v>
      </c>
      <c r="D317">
        <v>17.440000000000001</v>
      </c>
      <c r="F317" s="36" t="s">
        <v>138</v>
      </c>
      <c r="G317" s="13">
        <f>AVERAGE(C395:C397)</f>
        <v>28</v>
      </c>
      <c r="H317" s="13">
        <f>AVERAGE(D395:D397)</f>
        <v>17.673333333333332</v>
      </c>
      <c r="I317" s="13">
        <f t="shared" si="42"/>
        <v>10.326666666666668</v>
      </c>
      <c r="J317" s="51">
        <f>1.85^I317</f>
        <v>574.10771356271414</v>
      </c>
    </row>
    <row r="318" spans="2:10">
      <c r="B318" s="30" t="s">
        <v>95</v>
      </c>
      <c r="C318">
        <v>28.84</v>
      </c>
      <c r="D318">
        <v>18.170000000000002</v>
      </c>
      <c r="F318" s="36" t="s">
        <v>139</v>
      </c>
      <c r="G318" s="13">
        <f>AVERAGE(C398:C400)</f>
        <v>19.559999999999999</v>
      </c>
      <c r="H318" s="13">
        <f t="shared" ref="H318" si="43">AVERAGE(D392:D394)</f>
        <v>17.673333333333332</v>
      </c>
      <c r="I318" s="13">
        <f t="shared" si="42"/>
        <v>1.8866666666666667</v>
      </c>
      <c r="J318" s="51">
        <f>1.73^I318</f>
        <v>2.812636756049621</v>
      </c>
    </row>
    <row r="319" spans="2:10">
      <c r="B319" s="30" t="s">
        <v>95</v>
      </c>
      <c r="C319">
        <v>28.89</v>
      </c>
      <c r="D319">
        <v>17.71</v>
      </c>
      <c r="F319" s="36" t="s">
        <v>140</v>
      </c>
      <c r="G319" s="13">
        <f>AVERAGE(C401:C403)</f>
        <v>23.320000000000004</v>
      </c>
      <c r="H319" s="13">
        <f>AVERAGE(D401:D403)</f>
        <v>17.316666666666666</v>
      </c>
      <c r="I319" s="13">
        <f t="shared" si="42"/>
        <v>6.0033333333333374</v>
      </c>
      <c r="J319" s="51">
        <f>1.85^I319</f>
        <v>40.171767718425528</v>
      </c>
    </row>
    <row r="320" spans="2:10">
      <c r="B320" s="30" t="s">
        <v>96</v>
      </c>
      <c r="C320">
        <v>23.64</v>
      </c>
      <c r="D320">
        <v>17.440000000000001</v>
      </c>
      <c r="F320" s="36" t="s">
        <v>142</v>
      </c>
      <c r="G320" s="13">
        <f>AVERAGE(C404:C406)</f>
        <v>19.37</v>
      </c>
      <c r="H320" s="13">
        <f>AVERAGE(D404:D406)</f>
        <v>17.316666666666666</v>
      </c>
      <c r="I320" s="13">
        <f t="shared" si="42"/>
        <v>2.0533333333333346</v>
      </c>
      <c r="J320" s="51">
        <f t="shared" ref="J320" si="44">1.73^I320</f>
        <v>3.081683254199957</v>
      </c>
    </row>
    <row r="321" spans="2:14">
      <c r="B321" s="30" t="s">
        <v>96</v>
      </c>
      <c r="C321">
        <v>24</v>
      </c>
      <c r="D321">
        <v>18.170000000000002</v>
      </c>
    </row>
    <row r="322" spans="2:14">
      <c r="B322" s="30" t="s">
        <v>96</v>
      </c>
      <c r="C322">
        <v>23.7</v>
      </c>
      <c r="D322">
        <v>17.71</v>
      </c>
    </row>
    <row r="323" spans="2:14">
      <c r="B323" s="30" t="s">
        <v>97</v>
      </c>
      <c r="C323">
        <v>24.27</v>
      </c>
      <c r="D323">
        <v>17.440000000000001</v>
      </c>
    </row>
    <row r="324" spans="2:14">
      <c r="B324" s="30" t="s">
        <v>97</v>
      </c>
      <c r="C324">
        <v>24.32</v>
      </c>
      <c r="D324">
        <v>18.170000000000002</v>
      </c>
    </row>
    <row r="325" spans="2:14">
      <c r="B325" s="30" t="s">
        <v>97</v>
      </c>
      <c r="C325">
        <v>24.41</v>
      </c>
      <c r="D325">
        <v>17.71</v>
      </c>
    </row>
    <row r="326" spans="2:14">
      <c r="B326" s="30" t="s">
        <v>98</v>
      </c>
      <c r="C326">
        <v>25.06</v>
      </c>
      <c r="D326">
        <v>17.64</v>
      </c>
    </row>
    <row r="327" spans="2:14">
      <c r="B327" s="30" t="s">
        <v>98</v>
      </c>
      <c r="C327">
        <v>25.03</v>
      </c>
      <c r="D327">
        <v>17.05</v>
      </c>
    </row>
    <row r="328" spans="2:14">
      <c r="B328" s="30" t="s">
        <v>98</v>
      </c>
      <c r="C328">
        <v>24.87</v>
      </c>
      <c r="D328">
        <v>17.04</v>
      </c>
    </row>
    <row r="329" spans="2:14">
      <c r="B329" s="30" t="s">
        <v>99</v>
      </c>
      <c r="C329">
        <v>24.77</v>
      </c>
      <c r="D329">
        <v>17.64</v>
      </c>
    </row>
    <row r="330" spans="2:14">
      <c r="B330" s="30" t="s">
        <v>99</v>
      </c>
      <c r="C330">
        <v>24.5</v>
      </c>
      <c r="D330">
        <v>17.05</v>
      </c>
    </row>
    <row r="331" spans="2:14">
      <c r="B331" s="30" t="s">
        <v>99</v>
      </c>
      <c r="C331">
        <v>24.34</v>
      </c>
      <c r="D331">
        <v>17.04</v>
      </c>
    </row>
    <row r="332" spans="2:14">
      <c r="B332" s="30" t="s">
        <v>101</v>
      </c>
      <c r="C332">
        <v>27.47</v>
      </c>
      <c r="D332">
        <v>17.5</v>
      </c>
    </row>
    <row r="333" spans="2:14">
      <c r="B333" s="30" t="s">
        <v>101</v>
      </c>
      <c r="C333">
        <v>27.15</v>
      </c>
      <c r="D333">
        <v>17.34</v>
      </c>
    </row>
    <row r="334" spans="2:14">
      <c r="B334" s="30" t="s">
        <v>101</v>
      </c>
      <c r="C334">
        <v>27.23</v>
      </c>
      <c r="D334">
        <v>17.71</v>
      </c>
    </row>
    <row r="335" spans="2:14">
      <c r="B335" s="30" t="s">
        <v>102</v>
      </c>
      <c r="C335">
        <v>26.33</v>
      </c>
      <c r="D335">
        <v>17.5</v>
      </c>
    </row>
    <row r="336" spans="2:14" ht="15">
      <c r="B336" s="30" t="s">
        <v>102</v>
      </c>
      <c r="C336">
        <v>26.58</v>
      </c>
      <c r="D336">
        <v>17.34</v>
      </c>
      <c r="M336" s="29"/>
      <c r="N336" s="29"/>
    </row>
    <row r="337" spans="2:4">
      <c r="B337" s="30" t="s">
        <v>102</v>
      </c>
      <c r="C337">
        <v>26.54</v>
      </c>
      <c r="D337">
        <v>17.71</v>
      </c>
    </row>
    <row r="338" spans="2:4">
      <c r="B338" s="30" t="s">
        <v>108</v>
      </c>
      <c r="C338">
        <v>25.26</v>
      </c>
      <c r="D338">
        <v>17.5</v>
      </c>
    </row>
    <row r="339" spans="2:4">
      <c r="B339" s="30" t="s">
        <v>108</v>
      </c>
      <c r="C339">
        <v>25.39</v>
      </c>
      <c r="D339">
        <v>17.34</v>
      </c>
    </row>
    <row r="340" spans="2:4">
      <c r="B340" s="30" t="s">
        <v>108</v>
      </c>
      <c r="C340">
        <v>25.26</v>
      </c>
      <c r="D340">
        <v>17.71</v>
      </c>
    </row>
    <row r="341" spans="2:4">
      <c r="B341" s="30" t="s">
        <v>111</v>
      </c>
      <c r="C341">
        <v>23.16</v>
      </c>
      <c r="D341">
        <v>17.72</v>
      </c>
    </row>
    <row r="342" spans="2:4">
      <c r="B342" s="30" t="s">
        <v>111</v>
      </c>
      <c r="C342">
        <v>23.13</v>
      </c>
      <c r="D342">
        <v>17.09</v>
      </c>
    </row>
    <row r="343" spans="2:4">
      <c r="B343" s="30" t="s">
        <v>111</v>
      </c>
      <c r="C343">
        <v>23.4</v>
      </c>
      <c r="D343">
        <v>17.16</v>
      </c>
    </row>
    <row r="344" spans="2:4">
      <c r="B344" s="30" t="s">
        <v>114</v>
      </c>
      <c r="C344">
        <v>21.81</v>
      </c>
      <c r="D344">
        <v>17.72</v>
      </c>
    </row>
    <row r="345" spans="2:4">
      <c r="B345" s="30" t="s">
        <v>114</v>
      </c>
      <c r="C345">
        <v>21.92</v>
      </c>
      <c r="D345">
        <v>17.09</v>
      </c>
    </row>
    <row r="346" spans="2:4">
      <c r="B346" s="30" t="s">
        <v>114</v>
      </c>
      <c r="C346">
        <v>21.73</v>
      </c>
      <c r="D346">
        <v>17.16</v>
      </c>
    </row>
    <row r="347" spans="2:4">
      <c r="B347" s="30" t="s">
        <v>117</v>
      </c>
      <c r="C347" t="s">
        <v>150</v>
      </c>
      <c r="D347">
        <v>17.059999999999999</v>
      </c>
    </row>
    <row r="348" spans="2:4">
      <c r="B348" s="30" t="s">
        <v>117</v>
      </c>
      <c r="C348">
        <v>26.15</v>
      </c>
      <c r="D348">
        <v>16.64</v>
      </c>
    </row>
    <row r="349" spans="2:4">
      <c r="B349" s="30" t="s">
        <v>117</v>
      </c>
      <c r="C349">
        <v>27.02</v>
      </c>
      <c r="D349">
        <v>17</v>
      </c>
    </row>
    <row r="350" spans="2:4">
      <c r="B350" s="30" t="s">
        <v>119</v>
      </c>
      <c r="C350">
        <v>25.89</v>
      </c>
      <c r="D350">
        <v>17.059999999999999</v>
      </c>
    </row>
    <row r="351" spans="2:4">
      <c r="B351" s="30" t="s">
        <v>119</v>
      </c>
      <c r="C351">
        <v>25.79</v>
      </c>
      <c r="D351">
        <v>16.64</v>
      </c>
    </row>
    <row r="352" spans="2:4">
      <c r="B352" s="30" t="s">
        <v>119</v>
      </c>
      <c r="C352">
        <v>25.09</v>
      </c>
      <c r="D352">
        <v>17</v>
      </c>
    </row>
    <row r="353" spans="2:4">
      <c r="B353" s="30" t="s">
        <v>121</v>
      </c>
      <c r="C353" t="s">
        <v>161</v>
      </c>
      <c r="D353">
        <v>17.059999999999999</v>
      </c>
    </row>
    <row r="354" spans="2:4">
      <c r="B354" s="30" t="s">
        <v>121</v>
      </c>
      <c r="C354">
        <v>18.309999999999999</v>
      </c>
      <c r="D354">
        <v>16.64</v>
      </c>
    </row>
    <row r="355" spans="2:4">
      <c r="B355" s="30" t="s">
        <v>121</v>
      </c>
      <c r="C355">
        <v>18.57</v>
      </c>
      <c r="D355">
        <v>17</v>
      </c>
    </row>
    <row r="356" spans="2:4">
      <c r="B356" s="30" t="s">
        <v>124</v>
      </c>
      <c r="C356">
        <v>23.77</v>
      </c>
      <c r="D356">
        <v>16.420000000000002</v>
      </c>
    </row>
    <row r="357" spans="2:4">
      <c r="B357" s="30" t="s">
        <v>124</v>
      </c>
      <c r="C357">
        <v>23.63</v>
      </c>
      <c r="D357">
        <v>16.649999999999999</v>
      </c>
    </row>
    <row r="358" spans="2:4">
      <c r="B358" s="30" t="s">
        <v>124</v>
      </c>
      <c r="C358">
        <v>22.91</v>
      </c>
      <c r="D358">
        <v>16.41</v>
      </c>
    </row>
    <row r="359" spans="2:4">
      <c r="B359" s="30" t="s">
        <v>125</v>
      </c>
      <c r="C359">
        <v>19.11</v>
      </c>
      <c r="D359">
        <v>16.420000000000002</v>
      </c>
    </row>
    <row r="360" spans="2:4">
      <c r="B360" s="30" t="s">
        <v>125</v>
      </c>
      <c r="C360">
        <v>19.260000000000002</v>
      </c>
      <c r="D360">
        <v>16.649999999999999</v>
      </c>
    </row>
    <row r="361" spans="2:4">
      <c r="B361" s="30" t="s">
        <v>125</v>
      </c>
      <c r="C361">
        <v>19.21</v>
      </c>
      <c r="D361">
        <v>16.41</v>
      </c>
    </row>
    <row r="362" spans="2:4">
      <c r="B362" s="32" t="s">
        <v>126</v>
      </c>
      <c r="C362">
        <v>29.41</v>
      </c>
      <c r="D362" t="s">
        <v>150</v>
      </c>
    </row>
    <row r="363" spans="2:4">
      <c r="B363" s="32" t="s">
        <v>126</v>
      </c>
      <c r="C363">
        <v>29</v>
      </c>
      <c r="D363">
        <v>17.2</v>
      </c>
    </row>
    <row r="364" spans="2:4">
      <c r="B364" s="32" t="s">
        <v>126</v>
      </c>
      <c r="C364">
        <v>29.33</v>
      </c>
      <c r="D364">
        <v>17.18</v>
      </c>
    </row>
    <row r="365" spans="2:4">
      <c r="B365" s="30" t="s">
        <v>127</v>
      </c>
      <c r="C365">
        <v>23.89</v>
      </c>
      <c r="D365" t="s">
        <v>150</v>
      </c>
    </row>
    <row r="366" spans="2:4">
      <c r="B366" s="30" t="s">
        <v>127</v>
      </c>
      <c r="C366">
        <v>23.63</v>
      </c>
      <c r="D366">
        <v>17.2</v>
      </c>
    </row>
    <row r="367" spans="2:4">
      <c r="B367" s="30" t="s">
        <v>127</v>
      </c>
      <c r="C367">
        <v>23.59</v>
      </c>
      <c r="D367">
        <v>17.18</v>
      </c>
    </row>
    <row r="368" spans="2:4">
      <c r="B368" s="30" t="s">
        <v>129</v>
      </c>
      <c r="C368">
        <v>27.55</v>
      </c>
      <c r="D368" t="s">
        <v>150</v>
      </c>
    </row>
    <row r="369" spans="2:4">
      <c r="B369" s="30" t="s">
        <v>129</v>
      </c>
      <c r="C369">
        <v>28.02</v>
      </c>
      <c r="D369">
        <v>17.2</v>
      </c>
    </row>
    <row r="370" spans="2:4">
      <c r="B370" s="30" t="s">
        <v>129</v>
      </c>
      <c r="C370">
        <v>27.51</v>
      </c>
      <c r="D370">
        <v>17.18</v>
      </c>
    </row>
    <row r="371" spans="2:4">
      <c r="B371" s="30" t="s">
        <v>130</v>
      </c>
      <c r="C371">
        <v>23.57</v>
      </c>
      <c r="D371">
        <v>17.12</v>
      </c>
    </row>
    <row r="372" spans="2:4">
      <c r="B372" s="30" t="s">
        <v>130</v>
      </c>
      <c r="C372">
        <v>23.63</v>
      </c>
      <c r="D372">
        <v>16.920000000000002</v>
      </c>
    </row>
    <row r="373" spans="2:4">
      <c r="B373" s="30" t="s">
        <v>130</v>
      </c>
      <c r="C373">
        <v>23.95</v>
      </c>
      <c r="D373">
        <v>17.05</v>
      </c>
    </row>
    <row r="374" spans="2:4">
      <c r="B374" s="30" t="s">
        <v>131</v>
      </c>
      <c r="C374">
        <v>23.26</v>
      </c>
      <c r="D374">
        <v>17.12</v>
      </c>
    </row>
    <row r="375" spans="2:4">
      <c r="B375" s="30" t="s">
        <v>131</v>
      </c>
      <c r="C375">
        <v>23.56</v>
      </c>
      <c r="D375">
        <v>16.920000000000002</v>
      </c>
    </row>
    <row r="376" spans="2:4">
      <c r="B376" s="30" t="s">
        <v>131</v>
      </c>
      <c r="C376">
        <v>23.44</v>
      </c>
      <c r="D376">
        <v>17.05</v>
      </c>
    </row>
    <row r="377" spans="2:4">
      <c r="B377" s="30" t="s">
        <v>132</v>
      </c>
      <c r="C377">
        <v>27.1</v>
      </c>
      <c r="D377">
        <v>17.66</v>
      </c>
    </row>
    <row r="378" spans="2:4">
      <c r="B378" s="30" t="s">
        <v>132</v>
      </c>
      <c r="C378">
        <v>28.09</v>
      </c>
      <c r="D378">
        <v>17.079999999999998</v>
      </c>
    </row>
    <row r="379" spans="2:4">
      <c r="B379" s="30" t="s">
        <v>132</v>
      </c>
      <c r="C379">
        <v>27.22</v>
      </c>
      <c r="D379">
        <v>16.91</v>
      </c>
    </row>
    <row r="380" spans="2:4">
      <c r="B380" s="30" t="s">
        <v>148</v>
      </c>
      <c r="C380">
        <v>24.73</v>
      </c>
      <c r="D380">
        <v>17.66</v>
      </c>
    </row>
    <row r="381" spans="2:4">
      <c r="B381" s="30" t="s">
        <v>148</v>
      </c>
      <c r="C381">
        <v>24.34</v>
      </c>
      <c r="D381">
        <v>17.079999999999998</v>
      </c>
    </row>
    <row r="382" spans="2:4">
      <c r="B382" s="30" t="s">
        <v>148</v>
      </c>
      <c r="C382">
        <v>24.23</v>
      </c>
      <c r="D382">
        <v>16.91</v>
      </c>
    </row>
    <row r="383" spans="2:4">
      <c r="B383" s="30" t="s">
        <v>134</v>
      </c>
      <c r="C383">
        <v>20.04</v>
      </c>
      <c r="D383">
        <v>17.66</v>
      </c>
    </row>
    <row r="384" spans="2:4">
      <c r="B384" s="30" t="s">
        <v>134</v>
      </c>
      <c r="C384">
        <v>20.9</v>
      </c>
      <c r="D384">
        <v>17.079999999999998</v>
      </c>
    </row>
    <row r="385" spans="2:4">
      <c r="B385" s="30" t="s">
        <v>134</v>
      </c>
      <c r="C385" t="s">
        <v>162</v>
      </c>
      <c r="D385">
        <v>16.91</v>
      </c>
    </row>
    <row r="386" spans="2:4">
      <c r="B386" s="30" t="s">
        <v>135</v>
      </c>
      <c r="C386">
        <v>29.11</v>
      </c>
      <c r="D386">
        <v>17.03</v>
      </c>
    </row>
    <row r="387" spans="2:4">
      <c r="B387" s="30" t="s">
        <v>135</v>
      </c>
      <c r="C387">
        <v>29.5</v>
      </c>
      <c r="D387">
        <v>17</v>
      </c>
    </row>
    <row r="388" spans="2:4">
      <c r="B388" s="30" t="s">
        <v>135</v>
      </c>
      <c r="C388" t="s">
        <v>163</v>
      </c>
      <c r="D388">
        <v>17.05</v>
      </c>
    </row>
    <row r="389" spans="2:4">
      <c r="B389" s="30" t="s">
        <v>136</v>
      </c>
      <c r="C389">
        <v>18.62</v>
      </c>
      <c r="D389">
        <v>17.03</v>
      </c>
    </row>
    <row r="390" spans="2:4">
      <c r="B390" s="30" t="s">
        <v>136</v>
      </c>
      <c r="C390">
        <v>18.03</v>
      </c>
      <c r="D390">
        <v>17</v>
      </c>
    </row>
    <row r="391" spans="2:4">
      <c r="B391" s="30" t="s">
        <v>136</v>
      </c>
      <c r="C391">
        <v>18.809999999999999</v>
      </c>
      <c r="D391">
        <v>17.05</v>
      </c>
    </row>
    <row r="392" spans="2:4">
      <c r="B392" s="30" t="s">
        <v>151</v>
      </c>
      <c r="C392">
        <v>31.45</v>
      </c>
      <c r="D392">
        <v>17.7</v>
      </c>
    </row>
    <row r="393" spans="2:4">
      <c r="B393" s="30" t="s">
        <v>151</v>
      </c>
      <c r="C393">
        <v>32.35</v>
      </c>
      <c r="D393">
        <v>17.71</v>
      </c>
    </row>
    <row r="394" spans="2:4">
      <c r="B394" s="30" t="s">
        <v>151</v>
      </c>
      <c r="C394">
        <v>32.1</v>
      </c>
      <c r="D394">
        <v>17.61</v>
      </c>
    </row>
    <row r="395" spans="2:4">
      <c r="B395" s="30" t="s">
        <v>138</v>
      </c>
      <c r="C395">
        <v>28.18</v>
      </c>
      <c r="D395">
        <v>17.7</v>
      </c>
    </row>
    <row r="396" spans="2:4">
      <c r="B396" s="30" t="s">
        <v>138</v>
      </c>
      <c r="C396">
        <v>28.05</v>
      </c>
      <c r="D396">
        <v>17.71</v>
      </c>
    </row>
    <row r="397" spans="2:4">
      <c r="B397" s="30" t="s">
        <v>138</v>
      </c>
      <c r="C397">
        <v>27.77</v>
      </c>
      <c r="D397">
        <v>17.61</v>
      </c>
    </row>
    <row r="398" spans="2:4">
      <c r="B398" s="30" t="s">
        <v>139</v>
      </c>
      <c r="C398">
        <v>17.940000000000001</v>
      </c>
      <c r="D398">
        <v>17.7</v>
      </c>
    </row>
    <row r="399" spans="2:4">
      <c r="B399" s="30" t="s">
        <v>139</v>
      </c>
      <c r="C399">
        <v>20.45</v>
      </c>
      <c r="D399">
        <v>17.71</v>
      </c>
    </row>
    <row r="400" spans="2:4">
      <c r="B400" s="30" t="s">
        <v>139</v>
      </c>
      <c r="C400">
        <v>20.29</v>
      </c>
      <c r="D400">
        <v>17.61</v>
      </c>
    </row>
    <row r="401" spans="2:4">
      <c r="B401" s="30" t="s">
        <v>140</v>
      </c>
      <c r="C401">
        <v>23.1</v>
      </c>
      <c r="D401">
        <v>17.25</v>
      </c>
    </row>
    <row r="402" spans="2:4">
      <c r="B402" s="30" t="s">
        <v>140</v>
      </c>
      <c r="C402">
        <v>23.51</v>
      </c>
      <c r="D402">
        <v>17.350000000000001</v>
      </c>
    </row>
    <row r="403" spans="2:4">
      <c r="B403" s="30" t="s">
        <v>140</v>
      </c>
      <c r="C403">
        <v>23.35</v>
      </c>
      <c r="D403">
        <v>17.350000000000001</v>
      </c>
    </row>
    <row r="404" spans="2:4">
      <c r="B404" s="30" t="s">
        <v>142</v>
      </c>
      <c r="C404">
        <v>19.09</v>
      </c>
      <c r="D404">
        <v>17.25</v>
      </c>
    </row>
    <row r="405" spans="2:4">
      <c r="B405" s="30" t="s">
        <v>142</v>
      </c>
      <c r="C405">
        <v>19.62</v>
      </c>
      <c r="D405">
        <v>17.350000000000001</v>
      </c>
    </row>
    <row r="406" spans="2:4">
      <c r="B406" s="30" t="s">
        <v>142</v>
      </c>
      <c r="C406">
        <v>19.399999999999999</v>
      </c>
      <c r="D406">
        <v>17.350000000000001</v>
      </c>
    </row>
    <row r="424" spans="13:14" ht="15">
      <c r="M424" s="29"/>
      <c r="N424" s="29"/>
    </row>
    <row r="475" spans="13:14" ht="15">
      <c r="M475" s="29"/>
      <c r="N475" s="29"/>
    </row>
    <row r="526" spans="13:14" ht="15">
      <c r="M526" s="29"/>
      <c r="N526" s="29"/>
    </row>
    <row r="1175" spans="3:4">
      <c r="C1175" s="30"/>
      <c r="D1175" s="30"/>
    </row>
    <row r="1176" spans="3:4">
      <c r="C1176" s="30"/>
      <c r="D1176" s="30"/>
    </row>
    <row r="1177" spans="3:4">
      <c r="C1177" s="30"/>
      <c r="D1177" s="30"/>
    </row>
    <row r="1178" spans="3:4">
      <c r="C1178" s="30"/>
      <c r="D1178" s="30"/>
    </row>
    <row r="1179" spans="3:4">
      <c r="C1179" s="30"/>
      <c r="D1179" s="30"/>
    </row>
    <row r="1180" spans="3:4">
      <c r="C1180" s="30"/>
      <c r="D1180" s="30"/>
    </row>
    <row r="1181" spans="3:4">
      <c r="C1181" s="30"/>
      <c r="D1181" s="30"/>
    </row>
    <row r="1182" spans="3:4">
      <c r="C1182" s="30"/>
      <c r="D1182" s="30"/>
    </row>
    <row r="1183" spans="3:4">
      <c r="C1183" s="30"/>
      <c r="D1183" s="30"/>
    </row>
    <row r="1184" spans="3:4">
      <c r="C1184" s="30"/>
      <c r="D1184" s="30"/>
    </row>
    <row r="1185" spans="3:4">
      <c r="C1185" s="30"/>
      <c r="D1185" s="30"/>
    </row>
    <row r="1186" spans="3:4">
      <c r="C1186" s="30"/>
      <c r="D1186" s="30"/>
    </row>
    <row r="1187" spans="3:4">
      <c r="C1187" s="30"/>
      <c r="D1187" s="30"/>
    </row>
    <row r="1188" spans="3:4">
      <c r="C1188" s="30"/>
      <c r="D1188" s="30"/>
    </row>
    <row r="1189" spans="3:4">
      <c r="C1189" s="30"/>
      <c r="D1189" s="30"/>
    </row>
  </sheetData>
  <phoneticPr fontId="10" type="noConversion"/>
  <pageMargins left="0.7" right="0.7" top="0.75" bottom="0.75" header="0.3" footer="0.3"/>
  <pageSetup orientation="portrait" r:id="rId1"/>
  <ignoredErrors>
    <ignoredError sqref="J1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c0e0f07-66d6-4fc0-b7de-7ff5106d89b1">
      <Terms xmlns="http://schemas.microsoft.com/office/infopath/2007/PartnerControls"/>
    </lcf76f155ced4ddcb4097134ff3c332f>
    <TaxCatchAll xmlns="820e2c23-2726-45b0-9160-b0794056ce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BB0ABC133C04B8B67496252AC2775" ma:contentTypeVersion="13" ma:contentTypeDescription="Criar um novo documento." ma:contentTypeScope="" ma:versionID="8cd8c4bff049956737be971687735776">
  <xsd:schema xmlns:xsd="http://www.w3.org/2001/XMLSchema" xmlns:xs="http://www.w3.org/2001/XMLSchema" xmlns:p="http://schemas.microsoft.com/office/2006/metadata/properties" xmlns:ns2="3c0e0f07-66d6-4fc0-b7de-7ff5106d89b1" xmlns:ns3="820e2c23-2726-45b0-9160-b0794056ce52" targetNamespace="http://schemas.microsoft.com/office/2006/metadata/properties" ma:root="true" ma:fieldsID="7b2ecc70f097c2ef4d89f66037340cf4" ns2:_="" ns3:_="">
    <xsd:import namespace="3c0e0f07-66d6-4fc0-b7de-7ff5106d89b1"/>
    <xsd:import namespace="820e2c23-2726-45b0-9160-b0794056ce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e0f07-66d6-4fc0-b7de-7ff5106d89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m" ma:readOnly="false" ma:fieldId="{5cf76f15-5ced-4ddc-b409-7134ff3c332f}" ma:taxonomyMulti="true" ma:sspId="a8c611fa-73a5-4829-bfec-f47d5e8d07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0e2c23-2726-45b0-9160-b0794056ce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cce523f-0279-4a1f-bacd-3268b2bf72ed}" ma:internalName="TaxCatchAll" ma:showField="CatchAllData" ma:web="820e2c23-2726-45b0-9160-b0794056ce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6FE2D4-4978-47B2-B988-BAB3E36507E5}"/>
</file>

<file path=customXml/itemProps2.xml><?xml version="1.0" encoding="utf-8"?>
<ds:datastoreItem xmlns:ds="http://schemas.openxmlformats.org/officeDocument/2006/customXml" ds:itemID="{1180F759-691A-488C-88B0-ADC41A92DDF0}"/>
</file>

<file path=customXml/itemProps3.xml><?xml version="1.0" encoding="utf-8"?>
<ds:datastoreItem xmlns:ds="http://schemas.openxmlformats.org/officeDocument/2006/customXml" ds:itemID="{E346E52A-BAC1-47D6-9AA9-AECD7CA18E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Ângela Lima</dc:creator>
  <cp:keywords/>
  <dc:description/>
  <cp:lastModifiedBy>Ângela Martins Lima</cp:lastModifiedBy>
  <cp:revision/>
  <dcterms:created xsi:type="dcterms:W3CDTF">2024-02-05T03:28:38Z</dcterms:created>
  <dcterms:modified xsi:type="dcterms:W3CDTF">2025-04-30T10:44:13Z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0x010100E15BB0ABC133C04B8B67496252AC2775</vt:lpwstr>
  </property>
  <property fmtid="{D5CDD505-2E9C-101B-9397-08002B2CF9AE}" pid="3" name="MediaServiceImageTags">
    <vt:lpwstr/>
  </property>
</Properties>
</file>