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inrs-my.sharepoint.com/personal/richard_villemur_inrs_ca/Documents/Disque U Cyber/Document/ETUDIANT/Lestin/Article Réacteur/Manuscrit/Soumission/PeerJ/"/>
    </mc:Choice>
  </mc:AlternateContent>
  <xr:revisionPtr revIDLastSave="446" documentId="8_{645884A5-3B03-45D4-BECE-49C7AA44B6FB}" xr6:coauthVersionLast="47" xr6:coauthVersionMax="47" xr10:uidLastSave="{865DBEBA-5FA0-44E8-B5E2-84DA4EF20C5E}"/>
  <bookViews>
    <workbookView xWindow="28680" yWindow="-120" windowWidth="25440" windowHeight="15270" xr2:uid="{9B115FF9-F3E1-4D47-9296-F604B0012885}"/>
  </bookViews>
  <sheets>
    <sheet name="16S affiliations" sheetId="2" r:id="rId1"/>
    <sheet name="Graph Fig2" sheetId="4" r:id="rId2"/>
    <sheet name="PCoA" sheetId="3" r:id="rId3"/>
    <sheet name="Diversity indexe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  <c r="F58" i="1"/>
  <c r="F59" i="1" s="1"/>
  <c r="E58" i="1"/>
  <c r="E59" i="1" s="1"/>
  <c r="D58" i="1"/>
  <c r="D59" i="1" s="1"/>
  <c r="C58" i="1"/>
  <c r="C59" i="1" s="1"/>
  <c r="B58" i="1"/>
  <c r="B59" i="1" s="1"/>
  <c r="E67" i="1"/>
  <c r="E66" i="1"/>
  <c r="D66" i="1"/>
  <c r="E65" i="1"/>
  <c r="D65" i="1"/>
  <c r="C65" i="1"/>
  <c r="E64" i="1"/>
  <c r="D64" i="1"/>
  <c r="C64" i="1"/>
  <c r="B64" i="1"/>
  <c r="K50" i="1"/>
  <c r="J50" i="1"/>
  <c r="I50" i="1"/>
  <c r="H50" i="1"/>
  <c r="G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N50" i="1" l="1"/>
  <c r="N51" i="1" s="1"/>
  <c r="Q50" i="1"/>
  <c r="Q51" i="1" s="1"/>
  <c r="O50" i="1"/>
  <c r="O51" i="1" s="1"/>
  <c r="P50" i="1"/>
  <c r="P51" i="1" s="1"/>
  <c r="M50" i="1"/>
  <c r="M51" i="1" s="1"/>
</calcChain>
</file>

<file path=xl/sharedStrings.xml><?xml version="1.0" encoding="utf-8"?>
<sst xmlns="http://schemas.openxmlformats.org/spreadsheetml/2006/main" count="355" uniqueCount="175">
  <si>
    <t>Proportion (pi)</t>
  </si>
  <si>
    <t>Shannon Hi: -[pi*Ln(pi)]</t>
  </si>
  <si>
    <t>Simpson pi * pi</t>
  </si>
  <si>
    <t>Sample name</t>
  </si>
  <si>
    <t>OB</t>
  </si>
  <si>
    <t>Methylophaga</t>
  </si>
  <si>
    <t>Hyphomicrobium</t>
  </si>
  <si>
    <t>Microvenator</t>
  </si>
  <si>
    <t>Pseudomonadaceae</t>
  </si>
  <si>
    <t>Marinicella</t>
  </si>
  <si>
    <t>Hyphomicrobiales</t>
  </si>
  <si>
    <t>unclassified_Bacteria</t>
  </si>
  <si>
    <t>Acholeplasma</t>
  </si>
  <si>
    <t>Aequorivita</t>
  </si>
  <si>
    <t>Winogradskyella</t>
  </si>
  <si>
    <t>Marinilabiliaceae</t>
  </si>
  <si>
    <t>Sunxiuqinia</t>
  </si>
  <si>
    <t>Muricauda</t>
  </si>
  <si>
    <t>Devosia</t>
  </si>
  <si>
    <t>Marinobacter</t>
  </si>
  <si>
    <t>Ignavibacteriaceae</t>
  </si>
  <si>
    <t xml:space="preserve">Roseovarius </t>
  </si>
  <si>
    <t>Idiomarina</t>
  </si>
  <si>
    <t>Maribacter</t>
  </si>
  <si>
    <t>Vitellibacter</t>
  </si>
  <si>
    <t>Cohaesibacter</t>
  </si>
  <si>
    <t>Maritalea</t>
  </si>
  <si>
    <t>Hoeflea</t>
  </si>
  <si>
    <t>Desulfovibrio</t>
  </si>
  <si>
    <t>Halomonas</t>
  </si>
  <si>
    <t>Spirochaetaceae</t>
  </si>
  <si>
    <t>Mariniphaga</t>
  </si>
  <si>
    <t>Anaerolineaceae</t>
  </si>
  <si>
    <t>Cryomorphaceae</t>
  </si>
  <si>
    <t>Alkalibacterium</t>
  </si>
  <si>
    <t>Clostridiales</t>
  </si>
  <si>
    <t>Planctomycetes</t>
  </si>
  <si>
    <t>Sulfurimonas</t>
  </si>
  <si>
    <t>Sedimenticola</t>
  </si>
  <si>
    <t>Sulfurospirillum</t>
  </si>
  <si>
    <t>H</t>
  </si>
  <si>
    <t>D</t>
  </si>
  <si>
    <t>E (1-D)</t>
  </si>
  <si>
    <t>Flavobacteriaceae</t>
  </si>
  <si>
    <t>Stappiaceae</t>
  </si>
  <si>
    <t>Paracoccaceae</t>
  </si>
  <si>
    <t>Verrucomicrobiota</t>
  </si>
  <si>
    <t>Oceanibaculaceae</t>
  </si>
  <si>
    <t>C/(Rx +Ry)-C</t>
  </si>
  <si>
    <t>C: common taxa between Condition x and Condition y</t>
  </si>
  <si>
    <t>Rx: Richness of Condition x</t>
  </si>
  <si>
    <t>Ry: Richness of Condition y</t>
  </si>
  <si>
    <t>Beta diversity (Jaccard)</t>
  </si>
  <si>
    <t>C5-1</t>
  </si>
  <si>
    <t>C5-2</t>
  </si>
  <si>
    <t>C6-2</t>
  </si>
  <si>
    <t>Diversity alpha</t>
  </si>
  <si>
    <t xml:space="preserve">Richness S </t>
  </si>
  <si>
    <t>Shannon H</t>
  </si>
  <si>
    <t>Simpson D</t>
  </si>
  <si>
    <t>Simpson E (1-D)</t>
  </si>
  <si>
    <t>Ln S</t>
  </si>
  <si>
    <t>Piélou J</t>
  </si>
  <si>
    <r>
      <t xml:space="preserve">Rhodobacterales  </t>
    </r>
    <r>
      <rPr>
        <sz val="11"/>
        <color theme="1"/>
        <rFont val="Aptos Narrow"/>
        <family val="2"/>
        <scheme val="minor"/>
      </rPr>
      <t>unclassified</t>
    </r>
  </si>
  <si>
    <r>
      <t xml:space="preserve">Pseudomonadota </t>
    </r>
    <r>
      <rPr>
        <sz val="11"/>
        <color theme="1"/>
        <rFont val="Aptos Narrow"/>
        <family val="2"/>
        <scheme val="minor"/>
      </rPr>
      <t>unclassified</t>
    </r>
  </si>
  <si>
    <t>D0</t>
  </si>
  <si>
    <t>Diversity indexes from 16S rRNA sequence profiles</t>
  </si>
  <si>
    <t>A: Amount of reads per taxon per sample</t>
  </si>
  <si>
    <t>B: Percentage of each taxon in the biofilm samples</t>
  </si>
  <si>
    <t>C/N</t>
  </si>
  <si>
    <t>C/N=0.86*</t>
  </si>
  <si>
    <t>C/N=3</t>
  </si>
  <si>
    <t>C/N=4.5</t>
  </si>
  <si>
    <t>C/N=7.5</t>
  </si>
  <si>
    <t>C/N=0.86</t>
  </si>
  <si>
    <t>Total reads =&gt;</t>
  </si>
  <si>
    <t>Methanol</t>
  </si>
  <si>
    <t>10 mM</t>
  </si>
  <si>
    <t>21.4 mM</t>
  </si>
  <si>
    <t>Nitrate</t>
  </si>
  <si>
    <t>Taxon</t>
  </si>
  <si>
    <t xml:space="preserve">C5-2 </t>
  </si>
  <si>
    <t>Lineage</t>
  </si>
  <si>
    <t>Others</t>
  </si>
  <si>
    <t>Bacillota; Bacilli; Lactobacillales; Carnobacteriaceae</t>
  </si>
  <si>
    <t>Rhodobacterales</t>
  </si>
  <si>
    <r>
      <t xml:space="preserve">Other </t>
    </r>
    <r>
      <rPr>
        <i/>
        <sz val="11"/>
        <color theme="1"/>
        <rFont val="Aptos Narrow"/>
        <family val="2"/>
        <scheme val="minor"/>
      </rPr>
      <t>Rhodobacterales</t>
    </r>
  </si>
  <si>
    <t>Bacillota; Clostridia</t>
  </si>
  <si>
    <t>Alphaproteobacteria; Rhodobacterales</t>
  </si>
  <si>
    <t>Bacteroidota; Bacteroidia; Marinilabiliales</t>
  </si>
  <si>
    <t>Bacteroidota; Flavobacteriia; Flavobacteriales; Flavobacteriaceae</t>
  </si>
  <si>
    <t>Bacteroidota; Bacteroidia; Marinilabiliales; Prolixibacteraceae</t>
  </si>
  <si>
    <t>Gammaproteobacteria; Oceanospirillales; Alcanivoracaceae</t>
  </si>
  <si>
    <t>Bacteroidota; Flavobacteriia; Flavobacteriales</t>
  </si>
  <si>
    <t>Alphaproteobacteria; Hyphomicrobiales</t>
  </si>
  <si>
    <t>Alphaproteobacteria; Rhodobacterales; Roseobacteraceae</t>
  </si>
  <si>
    <t>Rhodospirillales-Oceanibaculum</t>
  </si>
  <si>
    <r>
      <t xml:space="preserve">Other </t>
    </r>
    <r>
      <rPr>
        <i/>
        <sz val="11"/>
        <color theme="1"/>
        <rFont val="Aptos Narrow"/>
        <family val="2"/>
        <scheme val="minor"/>
      </rPr>
      <t>Hyphomicrobiales</t>
    </r>
  </si>
  <si>
    <t>Gammaproteobacteria; Thiotrichales; Piscirickettsiaceae</t>
  </si>
  <si>
    <t>Bacteroidota; Bacteroidia; Marinilabiliales; Prolixibacteraceae</t>
  </si>
  <si>
    <t>Bacteroidota; Flavobacteriia; Flavobacteriales</t>
  </si>
  <si>
    <t>Campylobacterota; Epsilonproteobacteria; Campylobacterales; Sulfurimonadaceae</t>
  </si>
  <si>
    <t>Campylobacterota; Epsilonproteobacteria; Campylobacterales; Sulfurospirillaceae</t>
  </si>
  <si>
    <t>Chloroflexota; Anaerolineae; Anaerolineales</t>
  </si>
  <si>
    <t>delta/epsilon subdivisions; Deltaproteobacteria; Bradymonadales; Microvenatoraceae</t>
  </si>
  <si>
    <t>Ignavibacteriota; Ignavibacteria; Ignavibacteriales</t>
  </si>
  <si>
    <t>Mycoplasmatota; Mollicutes; Acholeplasmatales; Acholeplasmataceae</t>
  </si>
  <si>
    <t>Planctomycetota; Planctomycetia</t>
  </si>
  <si>
    <t>Pseudomonadota unclassified</t>
  </si>
  <si>
    <r>
      <rPr>
        <i/>
        <sz val="11"/>
        <color theme="1"/>
        <rFont val="Aptos Narrow"/>
        <family val="2"/>
        <scheme val="minor"/>
      </rPr>
      <t>Pseudomonadota</t>
    </r>
    <r>
      <rPr>
        <sz val="11"/>
        <color theme="1"/>
        <rFont val="Aptos Narrow"/>
        <family val="2"/>
        <scheme val="minor"/>
      </rPr>
      <t xml:space="preserve"> unclassified</t>
    </r>
  </si>
  <si>
    <t>Pseudomonadota; Alphaproteobacteria</t>
  </si>
  <si>
    <r>
      <rPr>
        <i/>
        <sz val="11"/>
        <color theme="1"/>
        <rFont val="Aptos Narrow"/>
        <family val="2"/>
        <scheme val="minor"/>
      </rPr>
      <t>Rhodobacterales</t>
    </r>
    <r>
      <rPr>
        <sz val="11"/>
        <color theme="1"/>
        <rFont val="Aptos Narrow"/>
        <family val="2"/>
        <scheme val="minor"/>
      </rPr>
      <t xml:space="preserve"> unclassified</t>
    </r>
  </si>
  <si>
    <t>Pseudomonadota; Alphaproteobacteria; Rhodobacterales; Roseobacteraceae</t>
  </si>
  <si>
    <t>Pseudomonadota; Alphaproteobacteria; Hyphomicrobiales</t>
  </si>
  <si>
    <t>Stappiaceae-Stappia</t>
  </si>
  <si>
    <t>Pseudomonadota; Alphaproteobacteria; Hyphomicrobiales; Devosiaceae</t>
  </si>
  <si>
    <t>Pseudomonadota; Alphaproteobacteria; Hyphomicrobiales; Hyphomicrobiaceae</t>
  </si>
  <si>
    <t>Pseudomonadota; Alphaproteobacteria; Rhodobacterales</t>
  </si>
  <si>
    <t>Pseudomonadota; Alphaproteobacteria; Rhodospirillales; </t>
  </si>
  <si>
    <t>Pseudomonadota; Gammaproteobacteria; Oceanospirillales; Alcanivoracaceae</t>
  </si>
  <si>
    <t>Pseudomonadota; Gammaproteobacteria; Pseudomonadales</t>
  </si>
  <si>
    <t>Pseudomonadota; Gammaproteobacteria; Thiotrichales; Piscirickettsiaceae</t>
  </si>
  <si>
    <t>Pseudomonadota;Alphaproteobacteria; Hyphomicrobiales; Cohaesibacteraceae</t>
  </si>
  <si>
    <t>Pseudomonadota;Alphaproteobacteria; Hyphomicrobiales; Devosiaceae</t>
  </si>
  <si>
    <t>Pseudomonadota;Alphaproteobacteria; Hyphomicrobiales; Rhizobiaceae</t>
  </si>
  <si>
    <t>Pseudomonadota;Gammaproteobacteria; Alteromonadales; Idiomarinaceae</t>
  </si>
  <si>
    <t>Pseudomonadota;Gammaproteobacteria; Chromatiales; Sedimenticolaceae</t>
  </si>
  <si>
    <t>Pseudomonadota;Gammaproteobacteria; Oceanospirillales; Halomonadaceae</t>
  </si>
  <si>
    <t>Pseudomonadota;Gammaproteobacteria; Pseudomonadales; Marinobacteraceae</t>
  </si>
  <si>
    <t>Spirochaetota; Spirochaetia; Spirochaetales</t>
  </si>
  <si>
    <t>Thermodesulfobacteriota; Desulfovibrionia; Desulfovibrionales; Desulfovibrionaceae</t>
  </si>
  <si>
    <t>Verrucomicrobiota   </t>
  </si>
  <si>
    <t>*Based on previous publication by Labbé et al. 2003 Water Research 37 (2003) 914–920</t>
  </si>
  <si>
    <t>on the operation of the denitrification continuous system  at the Montreal Biodome</t>
  </si>
  <si>
    <t>135 ppm-N (10 mM); 2.3 mL/min MeOH, 5750 mL/min flow rate = 0.04% MeOH therefore C/N: 0.86</t>
  </si>
  <si>
    <t>Principal composant analysis (PCA) of the bacterial profiles of the biofilm samples.</t>
  </si>
  <si>
    <t>Taxa (Relative abundance)</t>
  </si>
  <si>
    <t>Biofilm samples</t>
  </si>
  <si>
    <t>Rhodobacterales unclassified</t>
  </si>
  <si>
    <t>Verrucomicrobiota </t>
  </si>
  <si>
    <t xml:space="preserve">C5-1 </t>
  </si>
  <si>
    <t xml:space="preserve">Principal component analysis </t>
  </si>
  <si>
    <t>Original Biofilm from de denitrification system of the Biodome</t>
  </si>
  <si>
    <t>Biofilm from the recirculating reactor at T=0 prior C/N assays</t>
  </si>
  <si>
    <t>Biofilm from the recirculating reactor, at Day 30 (Period 1), with 21.4 mM nitrate and 0.45% methanol: C/N=4.5</t>
  </si>
  <si>
    <t>Biofilm from the recirculating reactor, at Day 120 (Period 2), with 21.4 mM nitrate and 0.45% methanol: C/N=4.5</t>
  </si>
  <si>
    <t>Biofilm from the recirculating reactor, at Day 200 (Period 2), with 21.4 mM nitrate and 0.75% methanol; C/N=7.5</t>
  </si>
  <si>
    <t>Proportion of taxa derived from amplicon 16S sequencing of the biofilm samples</t>
  </si>
  <si>
    <t>N21.4</t>
  </si>
  <si>
    <t>low</t>
  </si>
  <si>
    <t>Cont</t>
  </si>
  <si>
    <t>N10</t>
  </si>
  <si>
    <t>M0.04</t>
  </si>
  <si>
    <t>V-Old</t>
  </si>
  <si>
    <t>young</t>
  </si>
  <si>
    <t>med</t>
  </si>
  <si>
    <t>Rec</t>
  </si>
  <si>
    <t>M0.3</t>
  </si>
  <si>
    <t>M0.45</t>
  </si>
  <si>
    <t>Old</t>
  </si>
  <si>
    <t>high</t>
  </si>
  <si>
    <t>M0.75</t>
  </si>
  <si>
    <t>MeOH%</t>
  </si>
  <si>
    <t>Physiol</t>
  </si>
  <si>
    <t>R-IODay</t>
  </si>
  <si>
    <t>C5s1</t>
  </si>
  <si>
    <t>C5s2</t>
  </si>
  <si>
    <t>C6s2</t>
  </si>
  <si>
    <t>NmM</t>
  </si>
  <si>
    <t>Oper</t>
  </si>
  <si>
    <t>Principal coordinate analysis with Bray-Curtis distance</t>
  </si>
  <si>
    <t>Both analysis showed very similar results</t>
  </si>
  <si>
    <t>PcoA1: 68.2%</t>
  </si>
  <si>
    <t>PCoA2: 24.0%</t>
  </si>
  <si>
    <t>PCoA1: 68.2%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</si>
</sst>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rial Narrow"/>
      <family val="2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/>
    <xf numFmtId="165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2" borderId="0" xfId="0" applyNumberFormat="1" applyFill="1"/>
    <xf numFmtId="165" fontId="0" fillId="0" borderId="7" xfId="0" applyNumberFormat="1" applyBorder="1"/>
    <xf numFmtId="165" fontId="0" fillId="0" borderId="0" xfId="0" applyNumberFormat="1"/>
    <xf numFmtId="165" fontId="0" fillId="0" borderId="8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0" xfId="0" applyNumberFormat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6" fontId="0" fillId="0" borderId="11" xfId="0" applyNumberFormat="1" applyBorder="1"/>
    <xf numFmtId="164" fontId="0" fillId="3" borderId="0" xfId="0" applyNumberFormat="1" applyFill="1"/>
    <xf numFmtId="164" fontId="0" fillId="3" borderId="7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0" fontId="0" fillId="0" borderId="4" xfId="0" applyBorder="1" applyAlignment="1">
      <alignment horizontal="right"/>
    </xf>
    <xf numFmtId="1" fontId="0" fillId="0" borderId="5" xfId="0" applyNumberFormat="1" applyBorder="1"/>
    <xf numFmtId="1" fontId="0" fillId="0" borderId="6" xfId="0" applyNumberFormat="1" applyBorder="1"/>
    <xf numFmtId="0" fontId="0" fillId="0" borderId="7" xfId="0" applyBorder="1" applyAlignment="1">
      <alignment horizontal="right"/>
    </xf>
    <xf numFmtId="2" fontId="0" fillId="0" borderId="0" xfId="0" applyNumberFormat="1"/>
    <xf numFmtId="2" fontId="0" fillId="0" borderId="8" xfId="0" applyNumberFormat="1" applyBorder="1"/>
    <xf numFmtId="0" fontId="0" fillId="0" borderId="9" xfId="0" applyBorder="1" applyAlignment="1">
      <alignment horizontal="right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8" xfId="0" applyFont="1" applyBorder="1"/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8" xfId="0" applyNumberFormat="1" applyBorder="1" applyAlignment="1">
      <alignment horizontal="right"/>
    </xf>
    <xf numFmtId="10" fontId="0" fillId="0" borderId="0" xfId="0" applyNumberFormat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165" fontId="0" fillId="2" borderId="7" xfId="0" applyNumberFormat="1" applyFill="1" applyBorder="1"/>
    <xf numFmtId="165" fontId="0" fillId="2" borderId="0" xfId="0" applyNumberFormat="1" applyFill="1"/>
    <xf numFmtId="165" fontId="0" fillId="2" borderId="8" xfId="0" applyNumberFormat="1" applyFill="1" applyBorder="1"/>
    <xf numFmtId="0" fontId="2" fillId="0" borderId="10" xfId="0" applyFont="1" applyBorder="1"/>
    <xf numFmtId="165" fontId="0" fillId="2" borderId="10" xfId="0" applyNumberFormat="1" applyFill="1" applyBorder="1"/>
    <xf numFmtId="0" fontId="3" fillId="0" borderId="0" xfId="0" applyFont="1"/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0" fontId="0" fillId="0" borderId="0" xfId="0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'16S affiliations'!$Q$11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affiliations'!$R$11:$V$11</c:f>
              <c:numCache>
                <c:formatCode>0.0000</c:formatCode>
                <c:ptCount val="5"/>
                <c:pt idx="0">
                  <c:v>5.9982325475888922</c:v>
                </c:pt>
                <c:pt idx="1">
                  <c:v>13.624243184741351</c:v>
                </c:pt>
                <c:pt idx="2">
                  <c:v>10.617307448293364</c:v>
                </c:pt>
                <c:pt idx="3">
                  <c:v>10.880886020243507</c:v>
                </c:pt>
                <c:pt idx="4">
                  <c:v>6.1003299930368451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4-4E93-BAA3-E13305DD71F1}"/>
            </c:ext>
          </c:extLst>
        </c:ser>
        <c:ser>
          <c:idx val="1"/>
          <c:order val="1"/>
          <c:tx>
            <c:strRef>
              <c:f>'16S affiliations'!$Q$12</c:f>
              <c:strCache>
                <c:ptCount val="1"/>
                <c:pt idx="0">
                  <c:v>Other Rhodobacterales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affiliations'!$R$12:$V$12</c:f>
              <c:numCache>
                <c:formatCode>0.0000</c:formatCode>
                <c:ptCount val="5"/>
                <c:pt idx="0">
                  <c:v>4.4914084799909268</c:v>
                </c:pt>
                <c:pt idx="1">
                  <c:v>3.8930890610785207</c:v>
                </c:pt>
                <c:pt idx="2">
                  <c:v>8.2032736962314434</c:v>
                </c:pt>
                <c:pt idx="3">
                  <c:v>4.2614053102537772</c:v>
                </c:pt>
                <c:pt idx="4">
                  <c:v>4.8469619448396957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4-4E93-BAA3-E13305DD71F1}"/>
            </c:ext>
          </c:extLst>
        </c:ser>
        <c:ser>
          <c:idx val="2"/>
          <c:order val="2"/>
          <c:tx>
            <c:strRef>
              <c:f>'16S affiliations'!$Q$13</c:f>
              <c:strCache>
                <c:ptCount val="1"/>
                <c:pt idx="0">
                  <c:v>Paracoccaceae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affiliations'!$R$13:$V$13</c:f>
              <c:numCache>
                <c:formatCode>0.0000</c:formatCode>
                <c:ptCount val="5"/>
                <c:pt idx="0">
                  <c:v>0.75707453545301606</c:v>
                </c:pt>
                <c:pt idx="1">
                  <c:v>0.57408162625090187</c:v>
                </c:pt>
                <c:pt idx="2">
                  <c:v>4.7392462885420628</c:v>
                </c:pt>
                <c:pt idx="3">
                  <c:v>1.9986797711603344</c:v>
                </c:pt>
                <c:pt idx="4">
                  <c:v>1.7862008416336168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4-4E93-BAA3-E13305DD71F1}"/>
            </c:ext>
          </c:extLst>
        </c:ser>
        <c:ser>
          <c:idx val="3"/>
          <c:order val="3"/>
          <c:tx>
            <c:strRef>
              <c:f>'16S affiliations'!$Q$14</c:f>
              <c:strCache>
                <c:ptCount val="1"/>
                <c:pt idx="0">
                  <c:v>Muricauda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affiliations'!$R$14:$V$14</c:f>
              <c:numCache>
                <c:formatCode>0.0000</c:formatCode>
                <c:ptCount val="5"/>
                <c:pt idx="0">
                  <c:v>6.0490349898867694E-2</c:v>
                </c:pt>
                <c:pt idx="1">
                  <c:v>0.30429463249364747</c:v>
                </c:pt>
                <c:pt idx="2">
                  <c:v>6.5347037178023095</c:v>
                </c:pt>
                <c:pt idx="3">
                  <c:v>3.6196274020830277</c:v>
                </c:pt>
                <c:pt idx="4">
                  <c:v>2.0405074021373859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74-4E93-BAA3-E13305DD71F1}"/>
            </c:ext>
          </c:extLst>
        </c:ser>
        <c:ser>
          <c:idx val="4"/>
          <c:order val="4"/>
          <c:tx>
            <c:strRef>
              <c:f>'16S affiliations'!$Q$15</c:f>
              <c:strCache>
                <c:ptCount val="1"/>
                <c:pt idx="0">
                  <c:v>Marinicella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affiliations'!$R$15:$V$15</c:f>
              <c:numCache>
                <c:formatCode>0.0000</c:formatCode>
                <c:ptCount val="5"/>
                <c:pt idx="0">
                  <c:v>0.85111812631141193</c:v>
                </c:pt>
                <c:pt idx="1">
                  <c:v>4.6616682874800013</c:v>
                </c:pt>
                <c:pt idx="2">
                  <c:v>25.805735312777568</c:v>
                </c:pt>
                <c:pt idx="3">
                  <c:v>12.20844946457386</c:v>
                </c:pt>
                <c:pt idx="4">
                  <c:v>13.405588689412976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74-4E93-BAA3-E13305DD71F1}"/>
            </c:ext>
          </c:extLst>
        </c:ser>
        <c:ser>
          <c:idx val="5"/>
          <c:order val="5"/>
          <c:tx>
            <c:strRef>
              <c:f>'16S affiliations'!$Q$16</c:f>
              <c:strCache>
                <c:ptCount val="1"/>
                <c:pt idx="0">
                  <c:v>Stappiaceae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affiliations'!$R$16:$V$16</c:f>
              <c:numCache>
                <c:formatCode>0.0000</c:formatCode>
                <c:ptCount val="5"/>
                <c:pt idx="0">
                  <c:v>3.449840267669798E-2</c:v>
                </c:pt>
                <c:pt idx="1">
                  <c:v>2.6225805439658689</c:v>
                </c:pt>
                <c:pt idx="2">
                  <c:v>9.9733536353254664</c:v>
                </c:pt>
                <c:pt idx="3">
                  <c:v>18.919612732873698</c:v>
                </c:pt>
                <c:pt idx="4">
                  <c:v>19.742060488631893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74-4E93-BAA3-E13305DD71F1}"/>
            </c:ext>
          </c:extLst>
        </c:ser>
        <c:ser>
          <c:idx val="6"/>
          <c:order val="6"/>
          <c:tx>
            <c:strRef>
              <c:f>'16S affiliations'!$Q$17</c:f>
              <c:strCache>
                <c:ptCount val="1"/>
                <c:pt idx="0">
                  <c:v>Roseovarius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affiliations'!$R$17:$V$17</c:f>
              <c:numCache>
                <c:formatCode>0.0000</c:formatCode>
                <c:ptCount val="5"/>
                <c:pt idx="0">
                  <c:v>11.979924765127313</c:v>
                </c:pt>
                <c:pt idx="1">
                  <c:v>0</c:v>
                </c:pt>
                <c:pt idx="2">
                  <c:v>0.40286765638878314</c:v>
                </c:pt>
                <c:pt idx="3">
                  <c:v>0</c:v>
                </c:pt>
                <c:pt idx="4">
                  <c:v>0.19375737943144319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74-4E93-BAA3-E13305DD71F1}"/>
            </c:ext>
          </c:extLst>
        </c:ser>
        <c:ser>
          <c:idx val="7"/>
          <c:order val="7"/>
          <c:tx>
            <c:strRef>
              <c:f>'16S affiliations'!$Q$18</c:f>
              <c:strCache>
                <c:ptCount val="1"/>
                <c:pt idx="0">
                  <c:v>Oceanibaculaceae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affiliations'!$R$18:$V$18</c:f>
              <c:numCache>
                <c:formatCode>0.0000</c:formatCode>
                <c:ptCount val="5"/>
                <c:pt idx="0">
                  <c:v>11.662114137728965</c:v>
                </c:pt>
                <c:pt idx="1">
                  <c:v>2.7292405182419928</c:v>
                </c:pt>
                <c:pt idx="2">
                  <c:v>7.2357568836442079</c:v>
                </c:pt>
                <c:pt idx="3">
                  <c:v>9.8577086695027134</c:v>
                </c:pt>
                <c:pt idx="4">
                  <c:v>6.5362840967575915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74-4E93-BAA3-E13305DD71F1}"/>
            </c:ext>
          </c:extLst>
        </c:ser>
        <c:ser>
          <c:idx val="8"/>
          <c:order val="8"/>
          <c:tx>
            <c:strRef>
              <c:f>'16S affiliations'!$Q$19</c:f>
              <c:strCache>
                <c:ptCount val="1"/>
                <c:pt idx="0">
                  <c:v>Other Hyphomicrobiales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affiliations'!$R$19:$V$19</c:f>
              <c:numCache>
                <c:formatCode>0.0000</c:formatCode>
                <c:ptCount val="5"/>
                <c:pt idx="0">
                  <c:v>17.097739173172531</c:v>
                </c:pt>
                <c:pt idx="1">
                  <c:v>2.732377576308938</c:v>
                </c:pt>
                <c:pt idx="2">
                  <c:v>3.2102525060271541</c:v>
                </c:pt>
                <c:pt idx="3">
                  <c:v>6.8028458266099454</c:v>
                </c:pt>
                <c:pt idx="4">
                  <c:v>7.5444279616118193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74-4E93-BAA3-E13305DD71F1}"/>
            </c:ext>
          </c:extLst>
        </c:ser>
        <c:ser>
          <c:idx val="9"/>
          <c:order val="9"/>
          <c:tx>
            <c:strRef>
              <c:f>'16S affiliations'!$Q$20</c:f>
              <c:strCache>
                <c:ptCount val="1"/>
                <c:pt idx="0">
                  <c:v>Hyphomicrobium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affiliations'!$R$20:$V$20</c:f>
              <c:numCache>
                <c:formatCode>0.0000</c:formatCode>
                <c:ptCount val="5"/>
                <c:pt idx="0">
                  <c:v>43.32999376193267</c:v>
                </c:pt>
                <c:pt idx="1">
                  <c:v>0</c:v>
                </c:pt>
                <c:pt idx="2">
                  <c:v>0.70739753838345387</c:v>
                </c:pt>
                <c:pt idx="3">
                  <c:v>2.211383306439783</c:v>
                </c:pt>
                <c:pt idx="4">
                  <c:v>1.7014319881323605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74-4E93-BAA3-E13305DD71F1}"/>
            </c:ext>
          </c:extLst>
        </c:ser>
        <c:ser>
          <c:idx val="10"/>
          <c:order val="10"/>
          <c:tx>
            <c:strRef>
              <c:f>'16S affiliations'!$Q$21</c:f>
              <c:strCache>
                <c:ptCount val="1"/>
                <c:pt idx="0">
                  <c:v>Methylophaga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affiliations'!$R$21:$V$21</c:f>
              <c:numCache>
                <c:formatCode>0.0000</c:formatCode>
                <c:ptCount val="5"/>
                <c:pt idx="0">
                  <c:v>3.7374057201187125</c:v>
                </c:pt>
                <c:pt idx="1">
                  <c:v>68.858424569438782</c:v>
                </c:pt>
                <c:pt idx="2">
                  <c:v>22.57010531658419</c:v>
                </c:pt>
                <c:pt idx="3">
                  <c:v>29.239401496259351</c:v>
                </c:pt>
                <c:pt idx="4">
                  <c:v>36.102449214374374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D74-4E93-BAA3-E13305DD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2087523855"/>
        <c:axId val="2087524815"/>
      </c:barChart>
      <c:catAx>
        <c:axId val="208752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7524815"/>
        <c:crosses val="autoZero"/>
        <c:auto val="1"/>
        <c:lblAlgn val="ctr"/>
        <c:lblOffset val="100"/>
        <c:noMultiLvlLbl val="0"/>
      </c:catAx>
      <c:valAx>
        <c:axId val="208752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7523855"/>
        <c:crosses val="autoZero"/>
        <c:crossBetween val="between"/>
        <c:majorUnit val="0.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1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'Graph Fig2'!$E$20</c:f>
              <c:strCache>
                <c:ptCount val="1"/>
                <c:pt idx="0">
                  <c:v>PCoA2: 24.0%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'Graph Fig2'!$D$21:$D$25</c:f>
              <c:numCache>
                <c:formatCode>General</c:formatCode>
                <c:ptCount val="5"/>
                <c:pt idx="0">
                  <c:v>1.65</c:v>
                </c:pt>
                <c:pt idx="1">
                  <c:v>-0.5</c:v>
                </c:pt>
                <c:pt idx="2">
                  <c:v>-0.4</c:v>
                </c:pt>
                <c:pt idx="3">
                  <c:v>-0.35</c:v>
                </c:pt>
                <c:pt idx="4">
                  <c:v>-0.45</c:v>
                </c:pt>
              </c:numCache>
            </c:numRef>
          </c:xVal>
          <c:yVal>
            <c:numRef>
              <c:f>'Graph Fig2'!$E$21:$E$25</c:f>
              <c:numCache>
                <c:formatCode>General</c:formatCode>
                <c:ptCount val="5"/>
                <c:pt idx="0">
                  <c:v>0.05</c:v>
                </c:pt>
                <c:pt idx="1">
                  <c:v>0.9</c:v>
                </c:pt>
                <c:pt idx="2">
                  <c:v>-0.45</c:v>
                </c:pt>
                <c:pt idx="3">
                  <c:v>-0.3</c:v>
                </c:pt>
                <c:pt idx="4">
                  <c:v>-0.19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3E-45FF-B4BB-4AEADA3C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14175"/>
        <c:axId val="142007935"/>
      </c:scatterChart>
      <c:valAx>
        <c:axId val="142014175"/>
        <c:scaling>
          <c:orientation val="minMax"/>
          <c:max val="1.8"/>
          <c:min val="-0.60000000000000009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200" b="1">
                    <a:solidFill>
                      <a:schemeClr val="tx1"/>
                    </a:solidFill>
                  </a:rPr>
                  <a:t>PCoA1: 68.2%</a:t>
                </a:r>
              </a:p>
            </c:rich>
          </c:tx>
          <c:layout>
            <c:manualLayout>
              <c:xMode val="edge"/>
              <c:yMode val="edge"/>
              <c:x val="0.42323122605363983"/>
              <c:y val="0.90823166726245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007935"/>
        <c:crosses val="autoZero"/>
        <c:crossBetween val="midCat"/>
        <c:majorUnit val="0.60000000000000009"/>
      </c:valAx>
      <c:valAx>
        <c:axId val="142007935"/>
        <c:scaling>
          <c:orientation val="minMax"/>
          <c:max val="1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200" b="1">
                    <a:solidFill>
                      <a:schemeClr val="tx1"/>
                    </a:solidFill>
                  </a:rPr>
                  <a:t>PCoA2: 24.0%</a:t>
                </a:r>
              </a:p>
            </c:rich>
          </c:tx>
          <c:layout>
            <c:manualLayout>
              <c:xMode val="edge"/>
              <c:yMode val="edge"/>
              <c:x val="1.703065134099617E-2"/>
              <c:y val="0.32169680748677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solidFill>
            <a:sysClr val="window" lastClr="FFFFFF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014175"/>
        <c:crossesAt val="0"/>
        <c:crossBetween val="midCat"/>
        <c:majorUnit val="0.5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'16S affiliations'!$Q$11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affiliations'!$R$11:$V$11</c:f>
              <c:numCache>
                <c:formatCode>0.0000</c:formatCode>
                <c:ptCount val="5"/>
                <c:pt idx="0">
                  <c:v>5.9982325475888922</c:v>
                </c:pt>
                <c:pt idx="1">
                  <c:v>13.624243184741351</c:v>
                </c:pt>
                <c:pt idx="2">
                  <c:v>10.617307448293364</c:v>
                </c:pt>
                <c:pt idx="3">
                  <c:v>10.880886020243507</c:v>
                </c:pt>
                <c:pt idx="4">
                  <c:v>6.1003299930368451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EF1-98B0-A4C7D6001827}"/>
            </c:ext>
          </c:extLst>
        </c:ser>
        <c:ser>
          <c:idx val="1"/>
          <c:order val="1"/>
          <c:tx>
            <c:strRef>
              <c:f>'16S affiliations'!$Q$12</c:f>
              <c:strCache>
                <c:ptCount val="1"/>
                <c:pt idx="0">
                  <c:v>Other Rhodobacterales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affiliations'!$R$12:$V$12</c:f>
              <c:numCache>
                <c:formatCode>0.0000</c:formatCode>
                <c:ptCount val="5"/>
                <c:pt idx="0">
                  <c:v>4.4914084799909268</c:v>
                </c:pt>
                <c:pt idx="1">
                  <c:v>3.8930890610785207</c:v>
                </c:pt>
                <c:pt idx="2">
                  <c:v>8.2032736962314434</c:v>
                </c:pt>
                <c:pt idx="3">
                  <c:v>4.2614053102537772</c:v>
                </c:pt>
                <c:pt idx="4">
                  <c:v>4.8469619448396957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C-4EF1-98B0-A4C7D6001827}"/>
            </c:ext>
          </c:extLst>
        </c:ser>
        <c:ser>
          <c:idx val="2"/>
          <c:order val="2"/>
          <c:tx>
            <c:strRef>
              <c:f>'16S affiliations'!$Q$13</c:f>
              <c:strCache>
                <c:ptCount val="1"/>
                <c:pt idx="0">
                  <c:v>Paracoccaceae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affiliations'!$R$13:$V$13</c:f>
              <c:numCache>
                <c:formatCode>0.0000</c:formatCode>
                <c:ptCount val="5"/>
                <c:pt idx="0">
                  <c:v>0.75707453545301606</c:v>
                </c:pt>
                <c:pt idx="1">
                  <c:v>0.57408162625090187</c:v>
                </c:pt>
                <c:pt idx="2">
                  <c:v>4.7392462885420628</c:v>
                </c:pt>
                <c:pt idx="3">
                  <c:v>1.9986797711603344</c:v>
                </c:pt>
                <c:pt idx="4">
                  <c:v>1.7862008416336168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C-4EF1-98B0-A4C7D6001827}"/>
            </c:ext>
          </c:extLst>
        </c:ser>
        <c:ser>
          <c:idx val="3"/>
          <c:order val="3"/>
          <c:tx>
            <c:strRef>
              <c:f>'16S affiliations'!$Q$14</c:f>
              <c:strCache>
                <c:ptCount val="1"/>
                <c:pt idx="0">
                  <c:v>Muricauda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affiliations'!$R$14:$V$14</c:f>
              <c:numCache>
                <c:formatCode>0.0000</c:formatCode>
                <c:ptCount val="5"/>
                <c:pt idx="0">
                  <c:v>6.0490349898867694E-2</c:v>
                </c:pt>
                <c:pt idx="1">
                  <c:v>0.30429463249364747</c:v>
                </c:pt>
                <c:pt idx="2">
                  <c:v>6.5347037178023095</c:v>
                </c:pt>
                <c:pt idx="3">
                  <c:v>3.6196274020830277</c:v>
                </c:pt>
                <c:pt idx="4">
                  <c:v>2.0405074021373859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DC-4EF1-98B0-A4C7D6001827}"/>
            </c:ext>
          </c:extLst>
        </c:ser>
        <c:ser>
          <c:idx val="4"/>
          <c:order val="4"/>
          <c:tx>
            <c:strRef>
              <c:f>'16S affiliations'!$Q$15</c:f>
              <c:strCache>
                <c:ptCount val="1"/>
                <c:pt idx="0">
                  <c:v>Marinicella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affiliations'!$R$15:$V$15</c:f>
              <c:numCache>
                <c:formatCode>0.0000</c:formatCode>
                <c:ptCount val="5"/>
                <c:pt idx="0">
                  <c:v>0.85111812631141193</c:v>
                </c:pt>
                <c:pt idx="1">
                  <c:v>4.6616682874800013</c:v>
                </c:pt>
                <c:pt idx="2">
                  <c:v>25.805735312777568</c:v>
                </c:pt>
                <c:pt idx="3">
                  <c:v>12.20844946457386</c:v>
                </c:pt>
                <c:pt idx="4">
                  <c:v>13.405588689412976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C-4EF1-98B0-A4C7D6001827}"/>
            </c:ext>
          </c:extLst>
        </c:ser>
        <c:ser>
          <c:idx val="5"/>
          <c:order val="5"/>
          <c:tx>
            <c:strRef>
              <c:f>'16S affiliations'!$Q$16</c:f>
              <c:strCache>
                <c:ptCount val="1"/>
                <c:pt idx="0">
                  <c:v>Stappiaceae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affiliations'!$R$16:$V$16</c:f>
              <c:numCache>
                <c:formatCode>0.0000</c:formatCode>
                <c:ptCount val="5"/>
                <c:pt idx="0">
                  <c:v>3.449840267669798E-2</c:v>
                </c:pt>
                <c:pt idx="1">
                  <c:v>2.6225805439658689</c:v>
                </c:pt>
                <c:pt idx="2">
                  <c:v>9.9733536353254664</c:v>
                </c:pt>
                <c:pt idx="3">
                  <c:v>18.919612732873698</c:v>
                </c:pt>
                <c:pt idx="4">
                  <c:v>19.742060488631893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5DC-4EF1-98B0-A4C7D6001827}"/>
            </c:ext>
          </c:extLst>
        </c:ser>
        <c:ser>
          <c:idx val="6"/>
          <c:order val="6"/>
          <c:tx>
            <c:strRef>
              <c:f>'16S affiliations'!$Q$17</c:f>
              <c:strCache>
                <c:ptCount val="1"/>
                <c:pt idx="0">
                  <c:v>Roseovarius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affiliations'!$R$17:$V$17</c:f>
              <c:numCache>
                <c:formatCode>0.0000</c:formatCode>
                <c:ptCount val="5"/>
                <c:pt idx="0">
                  <c:v>11.979924765127313</c:v>
                </c:pt>
                <c:pt idx="1">
                  <c:v>0</c:v>
                </c:pt>
                <c:pt idx="2">
                  <c:v>0.40286765638878314</c:v>
                </c:pt>
                <c:pt idx="3">
                  <c:v>0</c:v>
                </c:pt>
                <c:pt idx="4">
                  <c:v>0.19375737943144319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DC-4EF1-98B0-A4C7D6001827}"/>
            </c:ext>
          </c:extLst>
        </c:ser>
        <c:ser>
          <c:idx val="7"/>
          <c:order val="7"/>
          <c:tx>
            <c:strRef>
              <c:f>'16S affiliations'!$Q$18</c:f>
              <c:strCache>
                <c:ptCount val="1"/>
                <c:pt idx="0">
                  <c:v>Oceanibaculaceae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affiliations'!$R$18:$V$18</c:f>
              <c:numCache>
                <c:formatCode>0.0000</c:formatCode>
                <c:ptCount val="5"/>
                <c:pt idx="0">
                  <c:v>11.662114137728965</c:v>
                </c:pt>
                <c:pt idx="1">
                  <c:v>2.7292405182419928</c:v>
                </c:pt>
                <c:pt idx="2">
                  <c:v>7.2357568836442079</c:v>
                </c:pt>
                <c:pt idx="3">
                  <c:v>9.8577086695027134</c:v>
                </c:pt>
                <c:pt idx="4">
                  <c:v>6.5362840967575915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DC-4EF1-98B0-A4C7D6001827}"/>
            </c:ext>
          </c:extLst>
        </c:ser>
        <c:ser>
          <c:idx val="8"/>
          <c:order val="8"/>
          <c:tx>
            <c:strRef>
              <c:f>'16S affiliations'!$Q$19</c:f>
              <c:strCache>
                <c:ptCount val="1"/>
                <c:pt idx="0">
                  <c:v>Other Hyphomicrobiales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affiliations'!$R$19:$V$19</c:f>
              <c:numCache>
                <c:formatCode>0.0000</c:formatCode>
                <c:ptCount val="5"/>
                <c:pt idx="0">
                  <c:v>17.097739173172531</c:v>
                </c:pt>
                <c:pt idx="1">
                  <c:v>2.732377576308938</c:v>
                </c:pt>
                <c:pt idx="2">
                  <c:v>3.2102525060271541</c:v>
                </c:pt>
                <c:pt idx="3">
                  <c:v>6.8028458266099454</c:v>
                </c:pt>
                <c:pt idx="4">
                  <c:v>7.5444279616118193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5DC-4EF1-98B0-A4C7D6001827}"/>
            </c:ext>
          </c:extLst>
        </c:ser>
        <c:ser>
          <c:idx val="9"/>
          <c:order val="9"/>
          <c:tx>
            <c:strRef>
              <c:f>'16S affiliations'!$Q$20</c:f>
              <c:strCache>
                <c:ptCount val="1"/>
                <c:pt idx="0">
                  <c:v>Hyphomicrobium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affiliations'!$R$20:$V$20</c:f>
              <c:numCache>
                <c:formatCode>0.0000</c:formatCode>
                <c:ptCount val="5"/>
                <c:pt idx="0">
                  <c:v>43.32999376193267</c:v>
                </c:pt>
                <c:pt idx="1">
                  <c:v>0</c:v>
                </c:pt>
                <c:pt idx="2">
                  <c:v>0.70739753838345387</c:v>
                </c:pt>
                <c:pt idx="3">
                  <c:v>2.211383306439783</c:v>
                </c:pt>
                <c:pt idx="4">
                  <c:v>1.7014319881323605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DC-4EF1-98B0-A4C7D6001827}"/>
            </c:ext>
          </c:extLst>
        </c:ser>
        <c:ser>
          <c:idx val="10"/>
          <c:order val="10"/>
          <c:tx>
            <c:strRef>
              <c:f>'16S affiliations'!$Q$21</c:f>
              <c:strCache>
                <c:ptCount val="1"/>
                <c:pt idx="0">
                  <c:v>Methylophaga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'16S affiliations'!$R$10:$V$10</c:f>
              <c:strCache>
                <c:ptCount val="5"/>
                <c:pt idx="0">
                  <c:v>OB</c:v>
                </c:pt>
                <c:pt idx="1">
                  <c:v>D0</c:v>
                </c:pt>
                <c:pt idx="2">
                  <c:v>C5-1</c:v>
                </c:pt>
                <c:pt idx="3">
                  <c:v>C5-2 </c:v>
                </c:pt>
                <c:pt idx="4">
                  <c:v>C6-2</c:v>
                </c:pt>
              </c:strCache>
            </c:strRef>
          </c:cat>
          <c:val>
            <c:numRef>
              <c:f>'16S affiliations'!$R$21:$V$21</c:f>
              <c:numCache>
                <c:formatCode>0.0000</c:formatCode>
                <c:ptCount val="5"/>
                <c:pt idx="0">
                  <c:v>3.7374057201187125</c:v>
                </c:pt>
                <c:pt idx="1">
                  <c:v>68.858424569438782</c:v>
                </c:pt>
                <c:pt idx="2">
                  <c:v>22.57010531658419</c:v>
                </c:pt>
                <c:pt idx="3">
                  <c:v>29.239401496259351</c:v>
                </c:pt>
                <c:pt idx="4">
                  <c:v>36.102449214374374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DC-4EF1-98B0-A4C7D6001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2087523855"/>
        <c:axId val="2087524815"/>
      </c:barChart>
      <c:catAx>
        <c:axId val="208752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7524815"/>
        <c:crosses val="autoZero"/>
        <c:auto val="1"/>
        <c:lblAlgn val="ctr"/>
        <c:lblOffset val="100"/>
        <c:noMultiLvlLbl val="0"/>
      </c:catAx>
      <c:valAx>
        <c:axId val="208752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7523855"/>
        <c:crosses val="autoZero"/>
        <c:crossBetween val="between"/>
        <c:majorUnit val="0.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1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178991</xdr:colOff>
      <xdr:row>22</xdr:row>
      <xdr:rowOff>144967</xdr:rowOff>
    </xdr:from>
    <xdr:to>
      <xdr:col>22</xdr:col>
      <xdr:colOff>54429</xdr:colOff>
      <xdr:row>45</xdr:row>
      <xdr:rowOff>108857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6DCE3AC-40E4-0990-F077-1B531A1B1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288474</xdr:colOff>
      <xdr:row>21</xdr:row>
      <xdr:rowOff>135620</xdr:rowOff>
    </xdr:from>
    <xdr:ext cx="307969" cy="374077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F284289A-D579-4DA2-C11A-89683F84EFEB}"/>
            </a:ext>
          </a:extLst>
        </xdr:cNvPr>
        <xdr:cNvSpPr txBox="1"/>
      </xdr:nvSpPr>
      <xdr:spPr>
        <a:xfrm>
          <a:off x="5622474" y="3850370"/>
          <a:ext cx="307969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800"/>
            <a:t>A</a:t>
          </a:r>
        </a:p>
      </xdr:txBody>
    </xdr:sp>
    <xdr:clientData/>
  </xdr:oneCellAnchor>
  <xdr:oneCellAnchor>
    <xdr:from>
      <xdr:col>7</xdr:col>
      <xdr:colOff>288474</xdr:colOff>
      <xdr:row>46</xdr:row>
      <xdr:rowOff>169638</xdr:rowOff>
    </xdr:from>
    <xdr:ext cx="312265" cy="374077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D0286618-A814-8EE5-C114-60D93DEA224D}"/>
            </a:ext>
          </a:extLst>
        </xdr:cNvPr>
        <xdr:cNvSpPr txBox="1"/>
      </xdr:nvSpPr>
      <xdr:spPr>
        <a:xfrm>
          <a:off x="5622474" y="8306709"/>
          <a:ext cx="312265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800"/>
            <a:t>B</a:t>
          </a:r>
        </a:p>
      </xdr:txBody>
    </xdr:sp>
    <xdr:clientData/>
  </xdr:oneCellAnchor>
  <xdr:twoCellAnchor>
    <xdr:from>
      <xdr:col>1</xdr:col>
      <xdr:colOff>173717</xdr:colOff>
      <xdr:row>2</xdr:row>
      <xdr:rowOff>102054</xdr:rowOff>
    </xdr:from>
    <xdr:to>
      <xdr:col>7</xdr:col>
      <xdr:colOff>635850</xdr:colOff>
      <xdr:row>16</xdr:row>
      <xdr:rowOff>30389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E97F0330-5EEC-DFEA-62D3-8C5015E48E65}"/>
            </a:ext>
          </a:extLst>
        </xdr:cNvPr>
        <xdr:cNvGrpSpPr/>
      </xdr:nvGrpSpPr>
      <xdr:grpSpPr>
        <a:xfrm>
          <a:off x="935717" y="467179"/>
          <a:ext cx="5037308" cy="2455635"/>
          <a:chOff x="1079426" y="1283959"/>
          <a:chExt cx="5040483" cy="3008360"/>
        </a:xfrm>
      </xdr:grpSpPr>
      <xdr:sp macro="" textlink="">
        <xdr:nvSpPr>
          <xdr:cNvPr id="7" name="ZoneTexte 10">
            <a:extLst>
              <a:ext uri="{FF2B5EF4-FFF2-40B4-BE49-F238E27FC236}">
                <a16:creationId xmlns:a16="http://schemas.microsoft.com/office/drawing/2014/main" id="{85E2ACBA-104F-B51A-F98C-0CC0EC6A5F68}"/>
              </a:ext>
            </a:extLst>
          </xdr:cNvPr>
          <xdr:cNvSpPr txBox="1"/>
        </xdr:nvSpPr>
        <xdr:spPr>
          <a:xfrm>
            <a:off x="1079426" y="1283959"/>
            <a:ext cx="4907930" cy="38965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CA" sz="1400"/>
              <a:t>D0       OB      C1      C2       C3        C4           C5       C6       C7       C8</a:t>
            </a:r>
          </a:p>
        </xdr:txBody>
      </xdr:sp>
      <xdr:grpSp>
        <xdr:nvGrpSpPr>
          <xdr:cNvPr id="8" name="Groupe 7">
            <a:extLst>
              <a:ext uri="{FF2B5EF4-FFF2-40B4-BE49-F238E27FC236}">
                <a16:creationId xmlns:a16="http://schemas.microsoft.com/office/drawing/2014/main" id="{794A7C92-8DD7-A030-88F5-467B4806C22A}"/>
              </a:ext>
            </a:extLst>
          </xdr:cNvPr>
          <xdr:cNvGrpSpPr/>
        </xdr:nvGrpSpPr>
        <xdr:grpSpPr>
          <a:xfrm>
            <a:off x="1079426" y="1607574"/>
            <a:ext cx="4463988" cy="2684745"/>
            <a:chOff x="0" y="1461107"/>
            <a:chExt cx="6043997" cy="3634999"/>
          </a:xfrm>
        </xdr:grpSpPr>
        <xdr:pic>
          <xdr:nvPicPr>
            <xdr:cNvPr id="13" name="Image 12" descr="Une image contenant noir et blanc, noir, monochrome, fenêtre&#10;&#10;Le contenu généré par l’IA peut être incorrect.">
              <a:extLst>
                <a:ext uri="{FF2B5EF4-FFF2-40B4-BE49-F238E27FC236}">
                  <a16:creationId xmlns:a16="http://schemas.microsoft.com/office/drawing/2014/main" id="{47736DD6-B384-0BC2-27C0-536B9E5C8E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BEBA8EAE-BF5A-486C-A8C5-ECC9F3942E4B}">
                  <a14:imgProps xmlns:a14="http://schemas.microsoft.com/office/drawing/2010/main">
                    <a14:imgLayer r:embed="rId2">
                      <a14:imgEffect>
                        <a14:sharpenSoften amount="10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200"/>
            <a:stretch/>
          </xdr:blipFill>
          <xdr:spPr>
            <a:xfrm>
              <a:off x="0" y="1461108"/>
              <a:ext cx="3444240" cy="3634998"/>
            </a:xfrm>
            <a:prstGeom prst="rect">
              <a:avLst/>
            </a:prstGeom>
          </xdr:spPr>
        </xdr:pic>
        <xdr:pic>
          <xdr:nvPicPr>
            <xdr:cNvPr id="14" name="Image 13" descr="Une image contenant noir et blanc, fenêtre, nuit, monochrome&#10;&#10;Le contenu généré par l’IA peut être incorrect.">
              <a:extLst>
                <a:ext uri="{FF2B5EF4-FFF2-40B4-BE49-F238E27FC236}">
                  <a16:creationId xmlns:a16="http://schemas.microsoft.com/office/drawing/2014/main" id="{378AEBA3-DF47-8445-B879-30F8EC7A883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BEBA8EAE-BF5A-486C-A8C5-ECC9F3942E4B}">
                  <a14:imgProps xmlns:a14="http://schemas.microsoft.com/office/drawing/2010/main">
                    <a14:imgLayer r:embed="rId4">
                      <a14:imgEffect>
                        <a14:sharpenSoften amount="10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682" t="7738"/>
            <a:stretch/>
          </xdr:blipFill>
          <xdr:spPr>
            <a:xfrm>
              <a:off x="3650225" y="1461107"/>
              <a:ext cx="2393772" cy="3634999"/>
            </a:xfrm>
            <a:prstGeom prst="rect">
              <a:avLst/>
            </a:prstGeom>
          </xdr:spPr>
        </xdr:pic>
      </xdr:grpSp>
      <xdr:cxnSp macro="">
        <xdr:nvCxnSpPr>
          <xdr:cNvPr id="9" name="Connecteur droit 8">
            <a:extLst>
              <a:ext uri="{FF2B5EF4-FFF2-40B4-BE49-F238E27FC236}">
                <a16:creationId xmlns:a16="http://schemas.microsoft.com/office/drawing/2014/main" id="{74DF191D-0777-EBA0-D7D8-D8F918B12561}"/>
              </a:ext>
            </a:extLst>
          </xdr:cNvPr>
          <xdr:cNvCxnSpPr>
            <a:cxnSpLocks/>
          </xdr:cNvCxnSpPr>
        </xdr:nvCxnSpPr>
        <xdr:spPr>
          <a:xfrm>
            <a:off x="5543414" y="2684207"/>
            <a:ext cx="144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09C40D6F-753C-5A62-58D6-1071152A3329}"/>
              </a:ext>
            </a:extLst>
          </xdr:cNvPr>
          <xdr:cNvCxnSpPr>
            <a:cxnSpLocks/>
          </xdr:cNvCxnSpPr>
        </xdr:nvCxnSpPr>
        <xdr:spPr>
          <a:xfrm>
            <a:off x="5543414" y="4009103"/>
            <a:ext cx="144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ZoneTexte 18">
            <a:extLst>
              <a:ext uri="{FF2B5EF4-FFF2-40B4-BE49-F238E27FC236}">
                <a16:creationId xmlns:a16="http://schemas.microsoft.com/office/drawing/2014/main" id="{ED2265A4-90D5-FD81-F1B1-5C9CBF8EC9FC}"/>
              </a:ext>
            </a:extLst>
          </xdr:cNvPr>
          <xdr:cNvSpPr txBox="1"/>
        </xdr:nvSpPr>
        <xdr:spPr>
          <a:xfrm>
            <a:off x="5625863" y="2499541"/>
            <a:ext cx="49404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CA"/>
              <a:t>Mn</a:t>
            </a:r>
          </a:p>
        </xdr:txBody>
      </xdr:sp>
      <xdr:sp macro="" textlink="">
        <xdr:nvSpPr>
          <xdr:cNvPr id="12" name="ZoneTexte 19">
            <a:extLst>
              <a:ext uri="{FF2B5EF4-FFF2-40B4-BE49-F238E27FC236}">
                <a16:creationId xmlns:a16="http://schemas.microsoft.com/office/drawing/2014/main" id="{B1214E62-0CBF-FEF9-8972-DC16E0032BD7}"/>
              </a:ext>
            </a:extLst>
          </xdr:cNvPr>
          <xdr:cNvSpPr txBox="1"/>
        </xdr:nvSpPr>
        <xdr:spPr>
          <a:xfrm>
            <a:off x="5625863" y="3824437"/>
            <a:ext cx="47481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fr-CA"/>
              <a:t>Hn</a:t>
            </a:r>
          </a:p>
        </xdr:txBody>
      </xdr:sp>
    </xdr:grpSp>
    <xdr:clientData/>
  </xdr:twoCellAnchor>
  <xdr:twoCellAnchor>
    <xdr:from>
      <xdr:col>1</xdr:col>
      <xdr:colOff>10433</xdr:colOff>
      <xdr:row>2</xdr:row>
      <xdr:rowOff>45811</xdr:rowOff>
    </xdr:from>
    <xdr:to>
      <xdr:col>7</xdr:col>
      <xdr:colOff>658433</xdr:colOff>
      <xdr:row>17</xdr:row>
      <xdr:rowOff>11340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FAB6704-E0ED-23DF-504F-BB256B1A3743}"/>
            </a:ext>
          </a:extLst>
        </xdr:cNvPr>
        <xdr:cNvSpPr/>
      </xdr:nvSpPr>
      <xdr:spPr>
        <a:xfrm>
          <a:off x="772433" y="407761"/>
          <a:ext cx="5220000" cy="2680154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</xdr:col>
      <xdr:colOff>9071</xdr:colOff>
      <xdr:row>34</xdr:row>
      <xdr:rowOff>117023</xdr:rowOff>
    </xdr:from>
    <xdr:to>
      <xdr:col>7</xdr:col>
      <xdr:colOff>657071</xdr:colOff>
      <xdr:row>52</xdr:row>
      <xdr:rowOff>132443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72B24DF3-7CEC-DDB5-1120-1557219BB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10431</xdr:colOff>
      <xdr:row>17</xdr:row>
      <xdr:rowOff>105682</xdr:rowOff>
    </xdr:from>
    <xdr:to>
      <xdr:col>7</xdr:col>
      <xdr:colOff>658431</xdr:colOff>
      <xdr:row>34</xdr:row>
      <xdr:rowOff>16545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3FBCBC60-6FEE-4EE4-A555-C9EB3614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7</xdr:col>
      <xdr:colOff>314325</xdr:colOff>
      <xdr:row>2</xdr:row>
      <xdr:rowOff>0</xdr:rowOff>
    </xdr:from>
    <xdr:ext cx="349070" cy="468013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3C1E2ECF-E589-DEAF-A07B-DEF59518E955}"/>
            </a:ext>
          </a:extLst>
        </xdr:cNvPr>
        <xdr:cNvSpPr txBox="1"/>
      </xdr:nvSpPr>
      <xdr:spPr>
        <a:xfrm>
          <a:off x="5648325" y="361950"/>
          <a:ext cx="34907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2400"/>
            <a:t>A</a:t>
          </a:r>
        </a:p>
      </xdr:txBody>
    </xdr:sp>
    <xdr:clientData/>
  </xdr:oneCellAnchor>
  <xdr:oneCellAnchor>
    <xdr:from>
      <xdr:col>7</xdr:col>
      <xdr:colOff>295275</xdr:colOff>
      <xdr:row>17</xdr:row>
      <xdr:rowOff>38100</xdr:rowOff>
    </xdr:from>
    <xdr:ext cx="354777" cy="468013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54B1250A-ED0E-5A87-FF8D-0493CFFA22CB}"/>
            </a:ext>
          </a:extLst>
        </xdr:cNvPr>
        <xdr:cNvSpPr txBox="1"/>
      </xdr:nvSpPr>
      <xdr:spPr>
        <a:xfrm>
          <a:off x="5629275" y="3114675"/>
          <a:ext cx="35477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2400"/>
            <a:t>B</a:t>
          </a:r>
        </a:p>
      </xdr:txBody>
    </xdr:sp>
    <xdr:clientData/>
  </xdr:oneCellAnchor>
  <xdr:oneCellAnchor>
    <xdr:from>
      <xdr:col>7</xdr:col>
      <xdr:colOff>101600</xdr:colOff>
      <xdr:row>35</xdr:row>
      <xdr:rowOff>9525</xdr:rowOff>
    </xdr:from>
    <xdr:ext cx="379463" cy="468013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3939AD6D-4CE2-1DB2-B1E1-8707B04F91AC}"/>
            </a:ext>
          </a:extLst>
        </xdr:cNvPr>
        <xdr:cNvSpPr txBox="1"/>
      </xdr:nvSpPr>
      <xdr:spPr>
        <a:xfrm>
          <a:off x="5435600" y="6343650"/>
          <a:ext cx="37946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2400"/>
            <a:t>C</a:t>
          </a:r>
        </a:p>
      </xdr:txBody>
    </xdr:sp>
    <xdr:clientData/>
  </xdr:oneCellAnchor>
  <xdr:oneCellAnchor>
    <xdr:from>
      <xdr:col>1</xdr:col>
      <xdr:colOff>581025</xdr:colOff>
      <xdr:row>45</xdr:row>
      <xdr:rowOff>130175</xdr:rowOff>
    </xdr:from>
    <xdr:ext cx="535211" cy="3114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B368531-2B8B-7B27-5B4D-B7A434AD3708}"/>
            </a:ext>
          </a:extLst>
        </xdr:cNvPr>
        <xdr:cNvSpPr txBox="1"/>
      </xdr:nvSpPr>
      <xdr:spPr>
        <a:xfrm>
          <a:off x="1343025" y="8274050"/>
          <a:ext cx="5352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400" b="1"/>
            <a:t>C6-2</a:t>
          </a:r>
        </a:p>
      </xdr:txBody>
    </xdr:sp>
    <xdr:clientData/>
  </xdr:oneCellAnchor>
  <xdr:oneCellAnchor>
    <xdr:from>
      <xdr:col>6</xdr:col>
      <xdr:colOff>628650</xdr:colOff>
      <xdr:row>42</xdr:row>
      <xdr:rowOff>142875</xdr:rowOff>
    </xdr:from>
    <xdr:ext cx="403765" cy="31149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E558E35-25F7-F602-EB21-412A2CE8D9DC}"/>
            </a:ext>
          </a:extLst>
        </xdr:cNvPr>
        <xdr:cNvSpPr txBox="1"/>
      </xdr:nvSpPr>
      <xdr:spPr>
        <a:xfrm>
          <a:off x="5200650" y="7743825"/>
          <a:ext cx="40376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400" b="1"/>
            <a:t>OB</a:t>
          </a:r>
        </a:p>
      </xdr:txBody>
    </xdr:sp>
    <xdr:clientData/>
  </xdr:oneCellAnchor>
  <xdr:oneCellAnchor>
    <xdr:from>
      <xdr:col>1</xdr:col>
      <xdr:colOff>720725</xdr:colOff>
      <xdr:row>48</xdr:row>
      <xdr:rowOff>149225</xdr:rowOff>
    </xdr:from>
    <xdr:ext cx="535211" cy="311496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65B494C4-6B62-E520-3F33-1AD65B369D6F}"/>
            </a:ext>
          </a:extLst>
        </xdr:cNvPr>
        <xdr:cNvSpPr txBox="1"/>
      </xdr:nvSpPr>
      <xdr:spPr>
        <a:xfrm>
          <a:off x="1482725" y="8836025"/>
          <a:ext cx="5352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400" b="1"/>
            <a:t>C5-1</a:t>
          </a:r>
        </a:p>
      </xdr:txBody>
    </xdr:sp>
    <xdr:clientData/>
  </xdr:oneCellAnchor>
  <xdr:oneCellAnchor>
    <xdr:from>
      <xdr:col>2</xdr:col>
      <xdr:colOff>95250</xdr:colOff>
      <xdr:row>47</xdr:row>
      <xdr:rowOff>25400</xdr:rowOff>
    </xdr:from>
    <xdr:ext cx="535211" cy="311496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FB9AF419-1A87-A21D-A773-713F753137A4}"/>
            </a:ext>
          </a:extLst>
        </xdr:cNvPr>
        <xdr:cNvSpPr txBox="1"/>
      </xdr:nvSpPr>
      <xdr:spPr>
        <a:xfrm>
          <a:off x="1619250" y="8531225"/>
          <a:ext cx="53521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400" b="1"/>
            <a:t>C5-2</a:t>
          </a:r>
        </a:p>
      </xdr:txBody>
    </xdr:sp>
    <xdr:clientData/>
  </xdr:oneCellAnchor>
  <xdr:oneCellAnchor>
    <xdr:from>
      <xdr:col>1</xdr:col>
      <xdr:colOff>577850</xdr:colOff>
      <xdr:row>35</xdr:row>
      <xdr:rowOff>139700</xdr:rowOff>
    </xdr:from>
    <xdr:ext cx="388183" cy="311496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ED74E2F8-2C8E-5933-6B56-764504A1C528}"/>
            </a:ext>
          </a:extLst>
        </xdr:cNvPr>
        <xdr:cNvSpPr txBox="1"/>
      </xdr:nvSpPr>
      <xdr:spPr>
        <a:xfrm>
          <a:off x="1339850" y="6473825"/>
          <a:ext cx="38818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A" sz="1400" b="1"/>
            <a:t>D0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30161</xdr:colOff>
      <xdr:row>2</xdr:row>
      <xdr:rowOff>125413</xdr:rowOff>
    </xdr:from>
    <xdr:to>
      <xdr:col>14</xdr:col>
      <xdr:colOff>103980</xdr:colOff>
      <xdr:row>5</xdr:row>
      <xdr:rowOff>83343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E27D4C7-E247-46CF-8762-582C1BA3CBC3}"/>
            </a:ext>
          </a:extLst>
        </xdr:cNvPr>
        <xdr:cNvSpPr txBox="1"/>
      </xdr:nvSpPr>
      <xdr:spPr>
        <a:xfrm>
          <a:off x="788986" y="484188"/>
          <a:ext cx="13596144" cy="507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16S rRNA amplicon sequencing identified 42 taxa across the 5 biofilm samples. The bacterial profiles including the taxon affiliation and their relative abundance were analysed by unconstrained PCA with Log-transforming(1*Y+1) response data. The bacterial profiles of the representative operation conditons (C5 and C6) were similar as they grouped together</a:t>
          </a:r>
          <a:endParaRPr lang="fr-CA" sz="1100"/>
        </a:p>
      </xdr:txBody>
    </xdr:sp>
    <xdr:clientData/>
  </xdr:twoCellAnchor>
  <xdr:twoCellAnchor editAs="oneCell">
    <xdr:from>
      <xdr:col>0</xdr:col>
      <xdr:colOff>722313</xdr:colOff>
      <xdr:row>21</xdr:row>
      <xdr:rowOff>7937</xdr:rowOff>
    </xdr:from>
    <xdr:to>
      <xdr:col>9</xdr:col>
      <xdr:colOff>26762</xdr:colOff>
      <xdr:row>47</xdr:row>
      <xdr:rowOff>84138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5DD47E-EFAB-4CE1-B938-6FF961DBD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3" y="3506787"/>
          <a:ext cx="8175399" cy="479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EC87-4367-47D6-964F-5C8FF5EB01A0}">
  <dimension ref="A1:X59"/>
  <sheetViews>
    <sheetView tabSelected="1" topLeftCell="B3" zoomScale="70" zoomScaleNormal="70" workbookViewId="0">
      <selection activeCell="P8" sqref="P8"/>
    </sheetView>
  </sheetViews>
  <sheetFormatPr baseColWidth="10" defaultRowHeight="14.5" x14ac:dyDescent="0.35"/>
  <cols>
    <col min="1" max="1" width="73.90625" customWidth="1"/>
    <col min="2" max="2" width="29.6328125" customWidth="1"/>
    <col min="8" max="8" width="3.6328125" customWidth="1"/>
    <col min="16" max="16" width="57.08984375" customWidth="1"/>
    <col min="17" max="17" width="23.1796875" customWidth="1"/>
  </cols>
  <sheetData>
    <row r="1" spans="1:22" x14ac:dyDescent="0.35">
      <c r="A1" t="s">
        <v>147</v>
      </c>
    </row>
    <row r="2" spans="1:22" ht="15" thickBot="1" x14ac:dyDescent="0.4"/>
    <row r="3" spans="1:22" x14ac:dyDescent="0.35">
      <c r="A3" s="48" t="s">
        <v>67</v>
      </c>
      <c r="B3" s="49"/>
      <c r="C3" s="49"/>
      <c r="D3" s="49"/>
      <c r="E3" s="49"/>
      <c r="F3" s="49"/>
      <c r="G3" s="50"/>
      <c r="I3" s="48" t="s">
        <v>68</v>
      </c>
      <c r="J3" s="49"/>
      <c r="K3" s="49"/>
      <c r="L3" s="49"/>
      <c r="M3" s="50"/>
    </row>
    <row r="4" spans="1:22" x14ac:dyDescent="0.35">
      <c r="A4" s="51"/>
      <c r="G4" s="52"/>
      <c r="I4" s="51"/>
      <c r="M4" s="52"/>
    </row>
    <row r="5" spans="1:22" x14ac:dyDescent="0.35">
      <c r="A5" s="51"/>
      <c r="G5" s="52"/>
      <c r="I5" s="51"/>
      <c r="M5" s="52"/>
    </row>
    <row r="6" spans="1:22" x14ac:dyDescent="0.35">
      <c r="A6" s="51"/>
      <c r="G6" s="52"/>
      <c r="I6" s="51"/>
      <c r="M6" s="52"/>
    </row>
    <row r="7" spans="1:22" ht="16" x14ac:dyDescent="0.4">
      <c r="A7" s="51"/>
      <c r="B7" s="1" t="s">
        <v>3</v>
      </c>
      <c r="C7" t="s">
        <v>4</v>
      </c>
      <c r="D7" s="2" t="s">
        <v>65</v>
      </c>
      <c r="E7" t="s">
        <v>53</v>
      </c>
      <c r="F7" t="s">
        <v>54</v>
      </c>
      <c r="G7" s="52" t="s">
        <v>55</v>
      </c>
      <c r="I7" s="51" t="s">
        <v>4</v>
      </c>
      <c r="J7" s="2" t="s">
        <v>65</v>
      </c>
      <c r="K7" t="s">
        <v>53</v>
      </c>
      <c r="L7" t="s">
        <v>54</v>
      </c>
      <c r="M7" s="52" t="s">
        <v>55</v>
      </c>
    </row>
    <row r="8" spans="1:22" ht="16" x14ac:dyDescent="0.4">
      <c r="A8" s="51"/>
      <c r="B8" s="1" t="s">
        <v>69</v>
      </c>
      <c r="C8" s="2" t="s">
        <v>70</v>
      </c>
      <c r="D8" s="2" t="s">
        <v>71</v>
      </c>
      <c r="E8" s="2" t="s">
        <v>72</v>
      </c>
      <c r="F8" s="2" t="s">
        <v>72</v>
      </c>
      <c r="G8" s="57" t="s">
        <v>73</v>
      </c>
      <c r="H8" s="2"/>
      <c r="I8" s="58" t="s">
        <v>74</v>
      </c>
      <c r="J8" s="59" t="s">
        <v>71</v>
      </c>
      <c r="K8" s="59" t="s">
        <v>72</v>
      </c>
      <c r="L8" s="59" t="s">
        <v>72</v>
      </c>
      <c r="M8" s="60" t="s">
        <v>73</v>
      </c>
    </row>
    <row r="9" spans="1:22" x14ac:dyDescent="0.35">
      <c r="A9" s="51"/>
      <c r="B9" s="1" t="s">
        <v>75</v>
      </c>
      <c r="C9">
        <f t="shared" ref="C9:G9" si="0">SUM(C12:C53)</f>
        <v>423208</v>
      </c>
      <c r="D9">
        <f t="shared" si="0"/>
        <v>31877</v>
      </c>
      <c r="E9">
        <f t="shared" si="0"/>
        <v>31524</v>
      </c>
      <c r="F9">
        <f t="shared" si="0"/>
        <v>27268</v>
      </c>
      <c r="G9" s="52">
        <f t="shared" si="0"/>
        <v>33031</v>
      </c>
      <c r="I9" s="61">
        <v>4.0000000000000002E-4</v>
      </c>
      <c r="J9" s="62">
        <v>3.0000000000000001E-3</v>
      </c>
      <c r="K9" s="62">
        <v>4.4999999999999997E-3</v>
      </c>
      <c r="L9" s="62">
        <v>4.4999999999999997E-3</v>
      </c>
      <c r="M9" s="63">
        <v>7.4999999999999997E-3</v>
      </c>
      <c r="N9" t="s">
        <v>76</v>
      </c>
    </row>
    <row r="10" spans="1:22" ht="16" x14ac:dyDescent="0.4">
      <c r="A10" s="43"/>
      <c r="G10" s="52"/>
      <c r="I10" s="61" t="s">
        <v>77</v>
      </c>
      <c r="J10" s="62" t="s">
        <v>78</v>
      </c>
      <c r="K10" s="62" t="s">
        <v>78</v>
      </c>
      <c r="L10" s="62" t="s">
        <v>78</v>
      </c>
      <c r="M10" s="63" t="s">
        <v>78</v>
      </c>
      <c r="N10" s="64" t="s">
        <v>79</v>
      </c>
      <c r="Q10" s="65" t="s">
        <v>80</v>
      </c>
      <c r="R10" t="s">
        <v>4</v>
      </c>
      <c r="S10" s="2" t="s">
        <v>65</v>
      </c>
      <c r="T10" t="s">
        <v>53</v>
      </c>
      <c r="U10" t="s">
        <v>81</v>
      </c>
      <c r="V10" t="s">
        <v>55</v>
      </c>
    </row>
    <row r="11" spans="1:22" x14ac:dyDescent="0.35">
      <c r="A11" s="66" t="s">
        <v>82</v>
      </c>
      <c r="B11" s="65" t="s">
        <v>80</v>
      </c>
      <c r="C11" s="67"/>
      <c r="D11" s="67"/>
      <c r="E11" s="67"/>
      <c r="F11" s="67"/>
      <c r="G11" s="68"/>
      <c r="I11" s="66"/>
      <c r="J11" s="67"/>
      <c r="K11" s="67"/>
      <c r="L11" s="67"/>
      <c r="M11" s="68"/>
      <c r="P11" t="s">
        <v>83</v>
      </c>
      <c r="Q11" t="s">
        <v>83</v>
      </c>
      <c r="R11" s="12">
        <v>5.9982325475888922</v>
      </c>
      <c r="S11" s="12">
        <v>13.624243184741351</v>
      </c>
      <c r="T11" s="12">
        <v>10.617307448293364</v>
      </c>
      <c r="U11" s="12">
        <v>10.880886020243507</v>
      </c>
      <c r="V11" s="12">
        <v>6.1003299930368451</v>
      </c>
    </row>
    <row r="12" spans="1:22" x14ac:dyDescent="0.35">
      <c r="A12" s="51" t="s">
        <v>84</v>
      </c>
      <c r="B12" s="47" t="s">
        <v>34</v>
      </c>
      <c r="C12">
        <v>0</v>
      </c>
      <c r="D12">
        <v>122</v>
      </c>
      <c r="E12">
        <v>5</v>
      </c>
      <c r="F12">
        <v>4</v>
      </c>
      <c r="G12" s="52">
        <v>3</v>
      </c>
      <c r="I12" s="69">
        <v>0</v>
      </c>
      <c r="J12" s="12">
        <v>0.38272108416726791</v>
      </c>
      <c r="K12" s="12">
        <v>1.58609313538891E-2</v>
      </c>
      <c r="L12" s="12">
        <v>1.4669209329617133E-2</v>
      </c>
      <c r="M12" s="13">
        <v>9.0823771608488993E-3</v>
      </c>
      <c r="P12" t="s">
        <v>85</v>
      </c>
      <c r="Q12" t="s">
        <v>86</v>
      </c>
      <c r="R12" s="12">
        <v>4.4914084799909268</v>
      </c>
      <c r="S12" s="12">
        <v>3.8930890610785207</v>
      </c>
      <c r="T12" s="12">
        <v>8.2032736962314434</v>
      </c>
      <c r="U12" s="12">
        <v>4.2614053102537772</v>
      </c>
      <c r="V12" s="12">
        <v>4.8469619448396957</v>
      </c>
    </row>
    <row r="13" spans="1:22" x14ac:dyDescent="0.35">
      <c r="A13" s="51" t="s">
        <v>87</v>
      </c>
      <c r="B13" s="47" t="s">
        <v>35</v>
      </c>
      <c r="C13">
        <v>7515</v>
      </c>
      <c r="D13">
        <v>5</v>
      </c>
      <c r="E13">
        <v>14</v>
      </c>
      <c r="F13">
        <v>14</v>
      </c>
      <c r="G13" s="52">
        <v>28</v>
      </c>
      <c r="I13" s="11">
        <v>1.7757225761327764</v>
      </c>
      <c r="J13" s="12">
        <v>1.5685290334724097E-2</v>
      </c>
      <c r="K13" s="12">
        <v>4.4410607790889484E-2</v>
      </c>
      <c r="L13" s="12">
        <v>5.1342232653659968E-2</v>
      </c>
      <c r="M13" s="13">
        <v>8.4768853501256389E-2</v>
      </c>
      <c r="P13" t="s">
        <v>88</v>
      </c>
      <c r="Q13" s="47" t="s">
        <v>45</v>
      </c>
      <c r="R13" s="12">
        <v>0.75707453545301606</v>
      </c>
      <c r="S13" s="12">
        <v>0.57408162625090187</v>
      </c>
      <c r="T13" s="12">
        <v>4.7392462885420628</v>
      </c>
      <c r="U13" s="12">
        <v>1.9986797711603344</v>
      </c>
      <c r="V13" s="12">
        <v>1.7862008416336168</v>
      </c>
    </row>
    <row r="14" spans="1:22" x14ac:dyDescent="0.35">
      <c r="A14" s="51" t="s">
        <v>89</v>
      </c>
      <c r="B14" s="47" t="s">
        <v>15</v>
      </c>
      <c r="C14">
        <v>70</v>
      </c>
      <c r="D14">
        <v>0</v>
      </c>
      <c r="E14">
        <v>96</v>
      </c>
      <c r="F14">
        <v>123</v>
      </c>
      <c r="G14" s="52">
        <v>30</v>
      </c>
      <c r="I14" s="11">
        <v>1.6540330050471636E-2</v>
      </c>
      <c r="J14" s="70">
        <v>0</v>
      </c>
      <c r="K14" s="12">
        <v>0.30452988199467074</v>
      </c>
      <c r="L14" s="12">
        <v>0.45107818688572687</v>
      </c>
      <c r="M14" s="13">
        <v>9.0823771608488993E-2</v>
      </c>
      <c r="P14" t="s">
        <v>90</v>
      </c>
      <c r="Q14" s="47" t="s">
        <v>17</v>
      </c>
      <c r="R14" s="12">
        <v>6.0490349898867694E-2</v>
      </c>
      <c r="S14" s="12">
        <v>0.30429463249364747</v>
      </c>
      <c r="T14" s="12">
        <v>6.5347037178023095</v>
      </c>
      <c r="U14" s="12">
        <v>3.6196274020830277</v>
      </c>
      <c r="V14" s="12">
        <v>2.0405074021373859</v>
      </c>
    </row>
    <row r="15" spans="1:22" x14ac:dyDescent="0.35">
      <c r="A15" s="51" t="s">
        <v>91</v>
      </c>
      <c r="B15" s="47" t="s">
        <v>16</v>
      </c>
      <c r="C15">
        <v>177</v>
      </c>
      <c r="D15">
        <v>0</v>
      </c>
      <c r="E15">
        <v>8</v>
      </c>
      <c r="F15">
        <v>34</v>
      </c>
      <c r="G15" s="52">
        <v>6</v>
      </c>
      <c r="I15" s="11">
        <v>4.1823405984763994E-2</v>
      </c>
      <c r="J15" s="70">
        <v>0</v>
      </c>
      <c r="K15" s="12">
        <v>2.5377490166222559E-2</v>
      </c>
      <c r="L15" s="12">
        <v>0.12468827930174564</v>
      </c>
      <c r="M15" s="13">
        <v>1.8164754321697799E-2</v>
      </c>
      <c r="P15" t="s">
        <v>92</v>
      </c>
      <c r="Q15" s="47" t="s">
        <v>9</v>
      </c>
      <c r="R15" s="12">
        <v>0.85111812631141193</v>
      </c>
      <c r="S15" s="12">
        <v>4.6616682874800013</v>
      </c>
      <c r="T15" s="12">
        <v>25.805735312777568</v>
      </c>
      <c r="U15" s="12">
        <v>12.20844946457386</v>
      </c>
      <c r="V15" s="12">
        <v>13.405588689412976</v>
      </c>
    </row>
    <row r="16" spans="1:22" x14ac:dyDescent="0.35">
      <c r="A16" s="51" t="s">
        <v>93</v>
      </c>
      <c r="B16" s="47" t="s">
        <v>33</v>
      </c>
      <c r="C16">
        <v>0</v>
      </c>
      <c r="D16">
        <v>5</v>
      </c>
      <c r="E16">
        <v>76</v>
      </c>
      <c r="F16">
        <v>14</v>
      </c>
      <c r="G16" s="52">
        <v>0</v>
      </c>
      <c r="I16" s="69">
        <v>0</v>
      </c>
      <c r="J16" s="12">
        <v>1.5685290334724097E-2</v>
      </c>
      <c r="K16" s="12">
        <v>0.24108615657911434</v>
      </c>
      <c r="L16" s="12">
        <v>5.1342232653659968E-2</v>
      </c>
      <c r="M16" s="71">
        <v>0</v>
      </c>
      <c r="P16" t="s">
        <v>94</v>
      </c>
      <c r="Q16" s="47" t="s">
        <v>44</v>
      </c>
      <c r="R16" s="12">
        <v>3.449840267669798E-2</v>
      </c>
      <c r="S16" s="12">
        <v>2.6225805439658689</v>
      </c>
      <c r="T16" s="12">
        <v>9.9733536353254664</v>
      </c>
      <c r="U16" s="12">
        <v>18.919612732873698</v>
      </c>
      <c r="V16" s="12">
        <v>19.742060488631893</v>
      </c>
    </row>
    <row r="17" spans="1:24" x14ac:dyDescent="0.35">
      <c r="A17" s="51" t="s">
        <v>90</v>
      </c>
      <c r="B17" s="47" t="s">
        <v>13</v>
      </c>
      <c r="C17">
        <v>1594</v>
      </c>
      <c r="D17">
        <v>107</v>
      </c>
      <c r="E17">
        <v>31</v>
      </c>
      <c r="F17">
        <v>20</v>
      </c>
      <c r="G17" s="52">
        <v>19</v>
      </c>
      <c r="I17" s="11">
        <v>0.37664694429216838</v>
      </c>
      <c r="J17" s="12">
        <v>0.33566521316309567</v>
      </c>
      <c r="K17" s="12">
        <v>9.8337774394112426E-2</v>
      </c>
      <c r="L17" s="12">
        <v>7.3346046648085667E-2</v>
      </c>
      <c r="M17" s="13">
        <v>5.7521722018709698E-2</v>
      </c>
      <c r="P17" t="s">
        <v>95</v>
      </c>
      <c r="Q17" s="47" t="s">
        <v>21</v>
      </c>
      <c r="R17" s="12">
        <v>11.979924765127313</v>
      </c>
      <c r="S17" s="12">
        <v>0</v>
      </c>
      <c r="T17" s="12">
        <v>0.40286765638878314</v>
      </c>
      <c r="U17" s="12">
        <v>0</v>
      </c>
      <c r="V17" s="12">
        <v>0.19375737943144319</v>
      </c>
    </row>
    <row r="18" spans="1:24" x14ac:dyDescent="0.35">
      <c r="A18" s="51" t="s">
        <v>90</v>
      </c>
      <c r="B18" s="47" t="s">
        <v>14</v>
      </c>
      <c r="C18">
        <v>1091</v>
      </c>
      <c r="D18">
        <v>46</v>
      </c>
      <c r="E18">
        <v>23</v>
      </c>
      <c r="F18">
        <v>0</v>
      </c>
      <c r="G18" s="52">
        <v>0</v>
      </c>
      <c r="I18" s="11">
        <v>0.25779285835806509</v>
      </c>
      <c r="J18" s="12">
        <v>0.14430467107946168</v>
      </c>
      <c r="K18" s="12">
        <v>7.296028422788986E-2</v>
      </c>
      <c r="L18" s="70">
        <v>0</v>
      </c>
      <c r="M18" s="71">
        <v>0</v>
      </c>
      <c r="P18" t="s">
        <v>96</v>
      </c>
      <c r="Q18" s="47" t="s">
        <v>47</v>
      </c>
      <c r="R18" s="12">
        <v>11.662114137728965</v>
      </c>
      <c r="S18" s="12">
        <v>2.7292405182419928</v>
      </c>
      <c r="T18" s="12">
        <v>7.2357568836442079</v>
      </c>
      <c r="U18" s="12">
        <v>9.8577086695027134</v>
      </c>
      <c r="V18" s="12">
        <v>6.5362840967575915</v>
      </c>
    </row>
    <row r="19" spans="1:24" x14ac:dyDescent="0.35">
      <c r="A19" s="51" t="s">
        <v>90</v>
      </c>
      <c r="B19" s="47" t="s">
        <v>17</v>
      </c>
      <c r="C19">
        <v>256</v>
      </c>
      <c r="D19">
        <v>97</v>
      </c>
      <c r="E19">
        <v>2060</v>
      </c>
      <c r="F19">
        <v>987</v>
      </c>
      <c r="G19" s="52">
        <v>674</v>
      </c>
      <c r="I19" s="11">
        <v>6.0490349898867694E-2</v>
      </c>
      <c r="J19" s="12">
        <v>0.30429463249364747</v>
      </c>
      <c r="K19" s="12">
        <v>6.5347037178023095</v>
      </c>
      <c r="L19" s="12">
        <v>3.6196274020830277</v>
      </c>
      <c r="M19" s="13">
        <v>2.0405074021373859</v>
      </c>
      <c r="P19" t="s">
        <v>10</v>
      </c>
      <c r="Q19" t="s">
        <v>97</v>
      </c>
      <c r="R19" s="12">
        <v>17.097739173172531</v>
      </c>
      <c r="S19" s="12">
        <v>2.732377576308938</v>
      </c>
      <c r="T19" s="12">
        <v>3.2102525060271541</v>
      </c>
      <c r="U19" s="12">
        <v>6.8028458266099454</v>
      </c>
      <c r="V19" s="12">
        <v>7.5444279616118193</v>
      </c>
    </row>
    <row r="20" spans="1:24" x14ac:dyDescent="0.35">
      <c r="A20" s="51" t="s">
        <v>90</v>
      </c>
      <c r="B20" s="47" t="s">
        <v>23</v>
      </c>
      <c r="C20">
        <v>0</v>
      </c>
      <c r="D20">
        <v>99</v>
      </c>
      <c r="E20">
        <v>134</v>
      </c>
      <c r="F20">
        <v>141</v>
      </c>
      <c r="G20" s="52">
        <v>105</v>
      </c>
      <c r="I20" s="69">
        <v>0</v>
      </c>
      <c r="J20" s="12">
        <v>0.31056874862753708</v>
      </c>
      <c r="K20" s="12">
        <v>0.42507296028422786</v>
      </c>
      <c r="L20" s="12">
        <v>0.517089628869004</v>
      </c>
      <c r="M20" s="13">
        <v>0.31788320062971148</v>
      </c>
      <c r="P20" t="s">
        <v>94</v>
      </c>
      <c r="Q20" s="47" t="s">
        <v>6</v>
      </c>
      <c r="R20" s="12">
        <v>43.32999376193267</v>
      </c>
      <c r="S20" s="12">
        <v>0</v>
      </c>
      <c r="T20" s="12">
        <v>0.70739753838345387</v>
      </c>
      <c r="U20" s="12">
        <v>2.211383306439783</v>
      </c>
      <c r="V20" s="12">
        <v>1.7014319881323605</v>
      </c>
    </row>
    <row r="21" spans="1:24" x14ac:dyDescent="0.35">
      <c r="A21" s="51" t="s">
        <v>90</v>
      </c>
      <c r="B21" s="47" t="s">
        <v>24</v>
      </c>
      <c r="C21">
        <v>0</v>
      </c>
      <c r="D21">
        <v>0</v>
      </c>
      <c r="E21">
        <v>77</v>
      </c>
      <c r="F21">
        <v>29</v>
      </c>
      <c r="G21" s="52">
        <v>47</v>
      </c>
      <c r="I21" s="69">
        <v>0</v>
      </c>
      <c r="J21" s="70">
        <v>0</v>
      </c>
      <c r="K21" s="12">
        <v>0.24425834284989215</v>
      </c>
      <c r="L21" s="12">
        <v>0.10635176763972422</v>
      </c>
      <c r="M21" s="13">
        <v>0.1422905755199661</v>
      </c>
      <c r="P21" t="s">
        <v>98</v>
      </c>
      <c r="Q21" s="47" t="s">
        <v>5</v>
      </c>
      <c r="R21" s="12">
        <v>3.7374057201187125</v>
      </c>
      <c r="S21" s="12">
        <v>68.858424569438782</v>
      </c>
      <c r="T21" s="12">
        <v>22.57010531658419</v>
      </c>
      <c r="U21" s="12">
        <v>29.239401496259351</v>
      </c>
      <c r="V21" s="12">
        <v>36.102449214374374</v>
      </c>
    </row>
    <row r="22" spans="1:24" x14ac:dyDescent="0.35">
      <c r="A22" s="51" t="s">
        <v>99</v>
      </c>
      <c r="B22" s="47" t="s">
        <v>31</v>
      </c>
      <c r="C22">
        <v>82</v>
      </c>
      <c r="D22">
        <v>0</v>
      </c>
      <c r="E22">
        <v>16</v>
      </c>
      <c r="F22">
        <v>50</v>
      </c>
      <c r="G22" s="52">
        <v>26</v>
      </c>
      <c r="I22" s="11">
        <v>1.9375815201981058E-2</v>
      </c>
      <c r="J22" s="70">
        <v>0</v>
      </c>
      <c r="K22" s="12">
        <v>5.0754980332445118E-2</v>
      </c>
      <c r="L22" s="12">
        <v>0.18336511662021418</v>
      </c>
      <c r="M22" s="13">
        <v>7.8713935394023798E-2</v>
      </c>
    </row>
    <row r="23" spans="1:24" x14ac:dyDescent="0.35">
      <c r="A23" s="51" t="s">
        <v>100</v>
      </c>
      <c r="B23" s="47" t="s">
        <v>43</v>
      </c>
      <c r="C23">
        <v>1561</v>
      </c>
      <c r="D23">
        <v>878</v>
      </c>
      <c r="E23">
        <v>900</v>
      </c>
      <c r="F23">
        <v>510</v>
      </c>
      <c r="G23" s="52">
        <v>304</v>
      </c>
      <c r="I23" s="11">
        <v>0.3688493601255175</v>
      </c>
      <c r="J23" s="12">
        <v>2.7543369827775512</v>
      </c>
      <c r="K23" s="12">
        <v>2.854967643700038</v>
      </c>
      <c r="L23" s="12">
        <v>1.8703241895261846</v>
      </c>
      <c r="M23" s="13">
        <v>0.92034755229935516</v>
      </c>
    </row>
    <row r="24" spans="1:24" x14ac:dyDescent="0.35">
      <c r="A24" s="51" t="s">
        <v>101</v>
      </c>
      <c r="B24" s="47" t="s">
        <v>37</v>
      </c>
      <c r="C24">
        <v>0</v>
      </c>
      <c r="D24">
        <v>21</v>
      </c>
      <c r="E24">
        <v>0</v>
      </c>
      <c r="F24">
        <v>0</v>
      </c>
      <c r="G24" s="52">
        <v>0</v>
      </c>
      <c r="I24" s="69">
        <v>0</v>
      </c>
      <c r="J24" s="12">
        <v>6.5878219405841196E-2</v>
      </c>
      <c r="K24" s="70">
        <v>0</v>
      </c>
      <c r="L24" s="70">
        <v>0</v>
      </c>
      <c r="M24" s="71">
        <v>0</v>
      </c>
    </row>
    <row r="25" spans="1:24" x14ac:dyDescent="0.35">
      <c r="A25" s="51" t="s">
        <v>102</v>
      </c>
      <c r="B25" s="47" t="s">
        <v>39</v>
      </c>
      <c r="C25">
        <v>0</v>
      </c>
      <c r="D25">
        <v>8</v>
      </c>
      <c r="E25">
        <v>3</v>
      </c>
      <c r="F25">
        <v>0</v>
      </c>
      <c r="G25" s="52">
        <v>2</v>
      </c>
      <c r="I25" s="69">
        <v>0</v>
      </c>
      <c r="J25" s="12">
        <v>2.5096464535558555E-2</v>
      </c>
      <c r="K25" s="12">
        <v>9.5165588123334605E-3</v>
      </c>
      <c r="L25" s="70">
        <v>0</v>
      </c>
      <c r="M25" s="13">
        <v>6.0549181072325998E-3</v>
      </c>
    </row>
    <row r="26" spans="1:24" x14ac:dyDescent="0.35">
      <c r="A26" s="51" t="s">
        <v>103</v>
      </c>
      <c r="B26" s="47" t="s">
        <v>32</v>
      </c>
      <c r="C26">
        <v>0</v>
      </c>
      <c r="D26">
        <v>0</v>
      </c>
      <c r="E26">
        <v>8</v>
      </c>
      <c r="F26">
        <v>40</v>
      </c>
      <c r="G26" s="52">
        <v>44</v>
      </c>
      <c r="I26" s="69">
        <v>0</v>
      </c>
      <c r="J26" s="70">
        <v>0</v>
      </c>
      <c r="K26" s="12">
        <v>2.5377490166222559E-2</v>
      </c>
      <c r="L26" s="12">
        <v>0.14669209329617133</v>
      </c>
      <c r="M26" s="13">
        <v>0.13320819835911718</v>
      </c>
    </row>
    <row r="27" spans="1:24" x14ac:dyDescent="0.35">
      <c r="A27" s="51" t="s">
        <v>104</v>
      </c>
      <c r="B27" s="47" t="s">
        <v>7</v>
      </c>
      <c r="C27">
        <v>153</v>
      </c>
      <c r="D27">
        <v>62</v>
      </c>
      <c r="E27">
        <v>138</v>
      </c>
      <c r="F27">
        <v>369</v>
      </c>
      <c r="G27" s="52">
        <v>65</v>
      </c>
      <c r="I27" s="11">
        <v>3.615243568174515E-2</v>
      </c>
      <c r="J27" s="12">
        <v>0.19449760015057879</v>
      </c>
      <c r="K27" s="12">
        <v>0.43776170536733916</v>
      </c>
      <c r="L27" s="12">
        <v>1.3532345606571805</v>
      </c>
      <c r="M27" s="13">
        <v>0.19678483848505948</v>
      </c>
    </row>
    <row r="28" spans="1:24" x14ac:dyDescent="0.35">
      <c r="A28" s="51" t="s">
        <v>105</v>
      </c>
      <c r="B28" s="47" t="s">
        <v>20</v>
      </c>
      <c r="C28">
        <v>1675</v>
      </c>
      <c r="D28">
        <v>8</v>
      </c>
      <c r="E28">
        <v>2</v>
      </c>
      <c r="F28">
        <v>0</v>
      </c>
      <c r="G28" s="52">
        <v>0</v>
      </c>
      <c r="I28" s="11">
        <v>0.39578646906485698</v>
      </c>
      <c r="J28" s="12">
        <v>2.5096464535558555E-2</v>
      </c>
      <c r="K28" s="12">
        <v>6.3443725415556398E-3</v>
      </c>
      <c r="L28" s="70">
        <v>0</v>
      </c>
      <c r="M28" s="71">
        <v>0</v>
      </c>
    </row>
    <row r="29" spans="1:24" x14ac:dyDescent="0.35">
      <c r="A29" s="51" t="s">
        <v>106</v>
      </c>
      <c r="B29" s="47" t="s">
        <v>12</v>
      </c>
      <c r="C29">
        <v>0</v>
      </c>
      <c r="D29">
        <v>73</v>
      </c>
      <c r="E29">
        <v>162</v>
      </c>
      <c r="F29">
        <v>215</v>
      </c>
      <c r="G29" s="52">
        <v>158</v>
      </c>
      <c r="I29" s="69">
        <v>0</v>
      </c>
      <c r="J29" s="12">
        <v>0.2290052388869718</v>
      </c>
      <c r="K29" s="12">
        <v>0.51389417586600683</v>
      </c>
      <c r="L29" s="12">
        <v>0.78847000146692092</v>
      </c>
      <c r="M29" s="13">
        <v>0.47833853047137537</v>
      </c>
    </row>
    <row r="30" spans="1:24" x14ac:dyDescent="0.35">
      <c r="A30" s="51" t="s">
        <v>107</v>
      </c>
      <c r="B30" s="47" t="s">
        <v>36</v>
      </c>
      <c r="C30">
        <v>227</v>
      </c>
      <c r="D30">
        <v>0</v>
      </c>
      <c r="E30">
        <v>0</v>
      </c>
      <c r="F30">
        <v>9</v>
      </c>
      <c r="G30" s="52">
        <v>0</v>
      </c>
      <c r="I30" s="11">
        <v>5.3637927449386592E-2</v>
      </c>
      <c r="J30" s="70">
        <v>0</v>
      </c>
      <c r="K30" s="70">
        <v>0</v>
      </c>
      <c r="L30" s="12">
        <v>3.3005720991638551E-2</v>
      </c>
      <c r="M30" s="71">
        <v>0</v>
      </c>
    </row>
    <row r="31" spans="1:24" ht="23.5" x14ac:dyDescent="0.55000000000000004">
      <c r="A31" s="51" t="s">
        <v>108</v>
      </c>
      <c r="B31" t="s">
        <v>109</v>
      </c>
      <c r="C31">
        <v>4879</v>
      </c>
      <c r="D31">
        <v>141</v>
      </c>
      <c r="E31">
        <v>28</v>
      </c>
      <c r="F31">
        <v>40</v>
      </c>
      <c r="G31" s="52">
        <v>60</v>
      </c>
      <c r="I31" s="11">
        <v>1.1528610045178731</v>
      </c>
      <c r="J31" s="12">
        <v>0.4423251874392195</v>
      </c>
      <c r="K31" s="12">
        <v>8.8821215581778967E-2</v>
      </c>
      <c r="L31" s="12">
        <v>0.14669209329617133</v>
      </c>
      <c r="M31" s="13">
        <v>0.18164754321697799</v>
      </c>
      <c r="X31" s="84"/>
    </row>
    <row r="32" spans="1:24" x14ac:dyDescent="0.35">
      <c r="A32" s="51" t="s">
        <v>110</v>
      </c>
      <c r="B32" s="47" t="s">
        <v>10</v>
      </c>
      <c r="C32">
        <v>71360</v>
      </c>
      <c r="D32">
        <v>248</v>
      </c>
      <c r="E32">
        <v>227</v>
      </c>
      <c r="F32">
        <v>597</v>
      </c>
      <c r="G32" s="52">
        <v>524</v>
      </c>
      <c r="I32" s="11">
        <v>16.861685034309371</v>
      </c>
      <c r="J32" s="12">
        <v>0.77799040060231517</v>
      </c>
      <c r="K32" s="12">
        <v>0.72008628346656511</v>
      </c>
      <c r="L32" s="12">
        <v>2.1893794924453571</v>
      </c>
      <c r="M32" s="13">
        <v>1.586388544094941</v>
      </c>
    </row>
    <row r="33" spans="1:13" x14ac:dyDescent="0.35">
      <c r="A33" s="51" t="s">
        <v>110</v>
      </c>
      <c r="B33" t="s">
        <v>111</v>
      </c>
      <c r="C33">
        <v>19008</v>
      </c>
      <c r="D33">
        <v>1241</v>
      </c>
      <c r="E33">
        <v>2586</v>
      </c>
      <c r="F33">
        <v>1162</v>
      </c>
      <c r="G33" s="52">
        <v>1601</v>
      </c>
      <c r="I33" s="11">
        <v>4.4914084799909268</v>
      </c>
      <c r="J33" s="12">
        <v>3.8930890610785207</v>
      </c>
      <c r="K33" s="12">
        <v>8.2032736962314434</v>
      </c>
      <c r="L33" s="12">
        <v>4.2614053102537772</v>
      </c>
      <c r="M33" s="13">
        <v>4.8469619448396957</v>
      </c>
    </row>
    <row r="34" spans="1:13" x14ac:dyDescent="0.35">
      <c r="A34" s="51" t="s">
        <v>112</v>
      </c>
      <c r="B34" s="47" t="s">
        <v>21</v>
      </c>
      <c r="C34">
        <v>50700</v>
      </c>
      <c r="D34">
        <v>0</v>
      </c>
      <c r="E34">
        <v>127</v>
      </c>
      <c r="F34">
        <v>0</v>
      </c>
      <c r="G34" s="52">
        <v>64</v>
      </c>
      <c r="I34" s="11">
        <v>11.979924765127313</v>
      </c>
      <c r="J34" s="70">
        <v>0</v>
      </c>
      <c r="K34" s="12">
        <v>0.40286765638878314</v>
      </c>
      <c r="L34" s="70">
        <v>0</v>
      </c>
      <c r="M34" s="13">
        <v>0.19375737943144319</v>
      </c>
    </row>
    <row r="35" spans="1:13" x14ac:dyDescent="0.35">
      <c r="A35" s="51" t="s">
        <v>113</v>
      </c>
      <c r="B35" s="47" t="s">
        <v>114</v>
      </c>
      <c r="C35">
        <v>146</v>
      </c>
      <c r="D35">
        <v>836</v>
      </c>
      <c r="E35">
        <v>3144</v>
      </c>
      <c r="F35">
        <v>5159</v>
      </c>
      <c r="G35" s="52">
        <v>6521</v>
      </c>
      <c r="I35" s="11">
        <v>3.449840267669798E-2</v>
      </c>
      <c r="J35" s="12">
        <v>2.6225805439658689</v>
      </c>
      <c r="K35" s="12">
        <v>9.9733536353254664</v>
      </c>
      <c r="L35" s="12">
        <v>18.919612732873698</v>
      </c>
      <c r="M35" s="13">
        <v>19.742060488631893</v>
      </c>
    </row>
    <row r="36" spans="1:13" x14ac:dyDescent="0.35">
      <c r="A36" s="51" t="s">
        <v>115</v>
      </c>
      <c r="B36" s="47" t="s">
        <v>18</v>
      </c>
      <c r="C36">
        <v>0</v>
      </c>
      <c r="D36">
        <v>62</v>
      </c>
      <c r="E36">
        <v>148</v>
      </c>
      <c r="F36">
        <v>592</v>
      </c>
      <c r="G36" s="52">
        <v>1035</v>
      </c>
      <c r="I36" s="69">
        <v>0</v>
      </c>
      <c r="J36" s="12">
        <v>0.19449760015057879</v>
      </c>
      <c r="K36" s="12">
        <v>0.46948356807511737</v>
      </c>
      <c r="L36" s="12">
        <v>2.1710429807833358</v>
      </c>
      <c r="M36" s="13">
        <v>3.1334201204928704</v>
      </c>
    </row>
    <row r="37" spans="1:13" x14ac:dyDescent="0.35">
      <c r="A37" s="51" t="s">
        <v>116</v>
      </c>
      <c r="B37" s="47" t="s">
        <v>6</v>
      </c>
      <c r="C37">
        <v>183376</v>
      </c>
      <c r="D37">
        <v>0</v>
      </c>
      <c r="E37">
        <v>223</v>
      </c>
      <c r="F37">
        <v>603</v>
      </c>
      <c r="G37" s="52">
        <v>562</v>
      </c>
      <c r="I37" s="11">
        <v>43.32999376193267</v>
      </c>
      <c r="J37" s="70">
        <v>0</v>
      </c>
      <c r="K37" s="12">
        <v>0.70739753838345387</v>
      </c>
      <c r="L37" s="12">
        <v>2.211383306439783</v>
      </c>
      <c r="M37" s="13">
        <v>1.7014319881323605</v>
      </c>
    </row>
    <row r="38" spans="1:13" x14ac:dyDescent="0.35">
      <c r="A38" s="51" t="s">
        <v>117</v>
      </c>
      <c r="B38" s="47" t="s">
        <v>45</v>
      </c>
      <c r="C38">
        <v>3204</v>
      </c>
      <c r="D38">
        <v>183</v>
      </c>
      <c r="E38">
        <v>1494</v>
      </c>
      <c r="F38">
        <v>545</v>
      </c>
      <c r="G38" s="52">
        <v>590</v>
      </c>
      <c r="I38" s="11">
        <v>0.75707453545301606</v>
      </c>
      <c r="J38" s="12">
        <v>0.57408162625090187</v>
      </c>
      <c r="K38" s="12">
        <v>4.7392462885420628</v>
      </c>
      <c r="L38" s="12">
        <v>1.9986797711603344</v>
      </c>
      <c r="M38" s="13">
        <v>1.7862008416336168</v>
      </c>
    </row>
    <row r="39" spans="1:13" x14ac:dyDescent="0.35">
      <c r="A39" s="51" t="s">
        <v>118</v>
      </c>
      <c r="B39" s="47" t="s">
        <v>47</v>
      </c>
      <c r="C39">
        <v>49355</v>
      </c>
      <c r="D39">
        <v>870</v>
      </c>
      <c r="E39">
        <v>2281</v>
      </c>
      <c r="F39">
        <v>2688</v>
      </c>
      <c r="G39" s="52">
        <v>2159</v>
      </c>
      <c r="I39" s="11">
        <v>11.662114137728965</v>
      </c>
      <c r="J39" s="12">
        <v>2.7292405182419928</v>
      </c>
      <c r="K39" s="12">
        <v>7.2357568836442079</v>
      </c>
      <c r="L39" s="12">
        <v>9.8577086695027134</v>
      </c>
      <c r="M39" s="13">
        <v>6.5362840967575915</v>
      </c>
    </row>
    <row r="40" spans="1:13" x14ac:dyDescent="0.35">
      <c r="A40" s="51" t="s">
        <v>119</v>
      </c>
      <c r="B40" s="47" t="s">
        <v>9</v>
      </c>
      <c r="C40">
        <v>3602</v>
      </c>
      <c r="D40">
        <v>1486</v>
      </c>
      <c r="E40">
        <v>8135</v>
      </c>
      <c r="F40">
        <v>3329</v>
      </c>
      <c r="G40" s="52">
        <v>4428</v>
      </c>
      <c r="I40" s="11">
        <v>0.85111812631141193</v>
      </c>
      <c r="J40" s="12">
        <v>4.6616682874800013</v>
      </c>
      <c r="K40" s="12">
        <v>25.805735312777568</v>
      </c>
      <c r="L40" s="12">
        <v>12.20844946457386</v>
      </c>
      <c r="M40" s="13">
        <v>13.405588689412976</v>
      </c>
    </row>
    <row r="41" spans="1:13" x14ac:dyDescent="0.35">
      <c r="A41" s="51" t="s">
        <v>120</v>
      </c>
      <c r="B41" s="47" t="s">
        <v>8</v>
      </c>
      <c r="C41">
        <v>0</v>
      </c>
      <c r="D41">
        <v>66</v>
      </c>
      <c r="E41">
        <v>13</v>
      </c>
      <c r="F41">
        <v>15</v>
      </c>
      <c r="G41" s="52">
        <v>12</v>
      </c>
      <c r="I41" s="69">
        <v>0</v>
      </c>
      <c r="J41" s="12">
        <v>0.20704583241835806</v>
      </c>
      <c r="K41" s="12">
        <v>4.1238421520111659E-2</v>
      </c>
      <c r="L41" s="12">
        <v>5.500953498606425E-2</v>
      </c>
      <c r="M41" s="13">
        <v>3.6329508643395597E-2</v>
      </c>
    </row>
    <row r="42" spans="1:13" x14ac:dyDescent="0.35">
      <c r="A42" s="51" t="s">
        <v>121</v>
      </c>
      <c r="B42" s="47" t="s">
        <v>5</v>
      </c>
      <c r="C42">
        <v>15817</v>
      </c>
      <c r="D42">
        <v>21950</v>
      </c>
      <c r="E42">
        <v>7115</v>
      </c>
      <c r="F42">
        <v>7973</v>
      </c>
      <c r="G42" s="52">
        <v>11925</v>
      </c>
      <c r="I42" s="11">
        <v>3.7374057201187125</v>
      </c>
      <c r="J42" s="12">
        <v>68.858424569438782</v>
      </c>
      <c r="K42" s="12">
        <v>22.57010531658419</v>
      </c>
      <c r="L42" s="12">
        <v>29.239401496259351</v>
      </c>
      <c r="M42" s="13">
        <v>36.102449214374374</v>
      </c>
    </row>
    <row r="43" spans="1:13" x14ac:dyDescent="0.35">
      <c r="A43" s="51" t="s">
        <v>122</v>
      </c>
      <c r="B43" s="47" t="s">
        <v>25</v>
      </c>
      <c r="C43">
        <v>665</v>
      </c>
      <c r="D43">
        <v>32</v>
      </c>
      <c r="E43">
        <v>88</v>
      </c>
      <c r="F43">
        <v>296</v>
      </c>
      <c r="G43" s="52">
        <v>122</v>
      </c>
      <c r="I43" s="11">
        <v>0.15713313547948055</v>
      </c>
      <c r="J43" s="12">
        <v>0.10038585814223422</v>
      </c>
      <c r="K43" s="12">
        <v>0.27915239182844814</v>
      </c>
      <c r="L43" s="12">
        <v>1.0855214903916679</v>
      </c>
      <c r="M43" s="13">
        <v>0.3693500045411886</v>
      </c>
    </row>
    <row r="44" spans="1:13" x14ac:dyDescent="0.35">
      <c r="A44" s="51" t="s">
        <v>123</v>
      </c>
      <c r="B44" s="47" t="s">
        <v>26</v>
      </c>
      <c r="C44">
        <v>334</v>
      </c>
      <c r="D44">
        <v>26</v>
      </c>
      <c r="E44">
        <v>82</v>
      </c>
      <c r="F44">
        <v>109</v>
      </c>
      <c r="G44" s="52">
        <v>37</v>
      </c>
      <c r="I44" s="11">
        <v>7.8921003383678953E-2</v>
      </c>
      <c r="J44" s="12">
        <v>8.1563509740565296E-2</v>
      </c>
      <c r="K44" s="12">
        <v>0.26011927420378123</v>
      </c>
      <c r="L44" s="12">
        <v>0.39973595423206687</v>
      </c>
      <c r="M44" s="13">
        <v>0.11201598498380309</v>
      </c>
    </row>
    <row r="45" spans="1:13" x14ac:dyDescent="0.35">
      <c r="A45" s="51" t="s">
        <v>124</v>
      </c>
      <c r="B45" s="47" t="s">
        <v>27</v>
      </c>
      <c r="C45">
        <v>0</v>
      </c>
      <c r="D45">
        <v>503</v>
      </c>
      <c r="E45">
        <v>467</v>
      </c>
      <c r="F45">
        <v>261</v>
      </c>
      <c r="G45" s="52">
        <v>774</v>
      </c>
      <c r="I45" s="69">
        <v>0</v>
      </c>
      <c r="J45" s="12">
        <v>1.5779402076732441</v>
      </c>
      <c r="K45" s="12">
        <v>1.481410988453242</v>
      </c>
      <c r="L45" s="12">
        <v>0.95716590875751795</v>
      </c>
      <c r="M45" s="13">
        <v>2.3432533074990163</v>
      </c>
    </row>
    <row r="46" spans="1:13" x14ac:dyDescent="0.35">
      <c r="A46" s="51" t="s">
        <v>125</v>
      </c>
      <c r="B46" s="47" t="s">
        <v>22</v>
      </c>
      <c r="C46">
        <v>0</v>
      </c>
      <c r="D46">
        <v>1905</v>
      </c>
      <c r="E46">
        <v>291</v>
      </c>
      <c r="F46">
        <v>324</v>
      </c>
      <c r="G46" s="52">
        <v>183</v>
      </c>
      <c r="I46" s="69">
        <v>0</v>
      </c>
      <c r="J46" s="12">
        <v>5.9760956175298805</v>
      </c>
      <c r="K46" s="12">
        <v>0.92310620479634564</v>
      </c>
      <c r="L46" s="12">
        <v>1.1882059556989879</v>
      </c>
      <c r="M46" s="13">
        <v>0.55402500681178291</v>
      </c>
    </row>
    <row r="47" spans="1:13" x14ac:dyDescent="0.35">
      <c r="A47" s="51" t="s">
        <v>126</v>
      </c>
      <c r="B47" s="47" t="s">
        <v>38</v>
      </c>
      <c r="C47">
        <v>863</v>
      </c>
      <c r="D47">
        <v>9</v>
      </c>
      <c r="E47">
        <v>0</v>
      </c>
      <c r="F47">
        <v>0</v>
      </c>
      <c r="G47" s="52">
        <v>4</v>
      </c>
      <c r="I47" s="11">
        <v>0.20391864047938602</v>
      </c>
      <c r="J47" s="12">
        <v>2.8233522602503374E-2</v>
      </c>
      <c r="K47" s="70">
        <v>0</v>
      </c>
      <c r="L47" s="70">
        <v>0</v>
      </c>
      <c r="M47" s="13">
        <v>1.21098362144652E-2</v>
      </c>
    </row>
    <row r="48" spans="1:13" x14ac:dyDescent="0.35">
      <c r="A48" s="51" t="s">
        <v>127</v>
      </c>
      <c r="B48" s="47" t="s">
        <v>29</v>
      </c>
      <c r="C48">
        <v>0</v>
      </c>
      <c r="D48">
        <v>18</v>
      </c>
      <c r="E48">
        <v>46</v>
      </c>
      <c r="F48">
        <v>77</v>
      </c>
      <c r="G48" s="52">
        <v>87</v>
      </c>
      <c r="I48" s="69">
        <v>0</v>
      </c>
      <c r="J48" s="12">
        <v>5.6467045205006748E-2</v>
      </c>
      <c r="K48" s="12">
        <v>0.14592056845577972</v>
      </c>
      <c r="L48" s="12">
        <v>0.28238227959512985</v>
      </c>
      <c r="M48" s="13">
        <v>0.26338893766461807</v>
      </c>
    </row>
    <row r="49" spans="1:13" x14ac:dyDescent="0.35">
      <c r="A49" s="51" t="s">
        <v>128</v>
      </c>
      <c r="B49" s="47" t="s">
        <v>19</v>
      </c>
      <c r="C49">
        <v>611</v>
      </c>
      <c r="D49">
        <v>495</v>
      </c>
      <c r="E49">
        <v>548</v>
      </c>
      <c r="F49">
        <v>159</v>
      </c>
      <c r="G49" s="52">
        <v>56</v>
      </c>
      <c r="I49" s="11">
        <v>0.14437345229768814</v>
      </c>
      <c r="J49" s="12">
        <v>1.5528437431376856</v>
      </c>
      <c r="K49" s="12">
        <v>1.7383580763862454</v>
      </c>
      <c r="L49" s="12">
        <v>0.58310107085228102</v>
      </c>
      <c r="M49" s="13">
        <v>0.16953770700251278</v>
      </c>
    </row>
    <row r="50" spans="1:13" x14ac:dyDescent="0.35">
      <c r="A50" s="51" t="s">
        <v>129</v>
      </c>
      <c r="B50" s="47" t="s">
        <v>30</v>
      </c>
      <c r="C50">
        <v>0</v>
      </c>
      <c r="D50">
        <v>22</v>
      </c>
      <c r="E50">
        <v>258</v>
      </c>
      <c r="F50">
        <v>239</v>
      </c>
      <c r="G50" s="52">
        <v>77</v>
      </c>
      <c r="I50" s="69">
        <v>0</v>
      </c>
      <c r="J50" s="12">
        <v>6.9015277472786019E-2</v>
      </c>
      <c r="K50" s="12">
        <v>0.81842405786067762</v>
      </c>
      <c r="L50" s="12">
        <v>0.87648525744462369</v>
      </c>
      <c r="M50" s="13">
        <v>0.23311434712845508</v>
      </c>
    </row>
    <row r="51" spans="1:13" x14ac:dyDescent="0.35">
      <c r="A51" s="51" t="s">
        <v>130</v>
      </c>
      <c r="B51" s="47" t="s">
        <v>28</v>
      </c>
      <c r="C51">
        <v>0</v>
      </c>
      <c r="D51">
        <v>131</v>
      </c>
      <c r="E51">
        <v>163</v>
      </c>
      <c r="F51">
        <v>271</v>
      </c>
      <c r="G51" s="52">
        <v>277</v>
      </c>
      <c r="I51" s="69">
        <v>0</v>
      </c>
      <c r="J51" s="12">
        <v>0.4109546067697713</v>
      </c>
      <c r="K51" s="12">
        <v>0.5170663621367847</v>
      </c>
      <c r="L51" s="12">
        <v>0.99383893208156082</v>
      </c>
      <c r="M51" s="13">
        <v>0.83860615785171511</v>
      </c>
    </row>
    <row r="52" spans="1:13" x14ac:dyDescent="0.35">
      <c r="A52" s="51" t="s">
        <v>11</v>
      </c>
      <c r="B52" t="s">
        <v>11</v>
      </c>
      <c r="C52">
        <v>4255</v>
      </c>
      <c r="D52">
        <v>122</v>
      </c>
      <c r="E52">
        <v>127</v>
      </c>
      <c r="F52">
        <v>130</v>
      </c>
      <c r="G52" s="52">
        <v>208</v>
      </c>
      <c r="I52" s="11">
        <v>1.005415776639383</v>
      </c>
      <c r="J52" s="12">
        <v>0.38272108416726791</v>
      </c>
      <c r="K52" s="12">
        <v>0.40286765638878314</v>
      </c>
      <c r="L52" s="12">
        <v>0.47674930321255682</v>
      </c>
      <c r="M52" s="13">
        <v>0.62971148315219039</v>
      </c>
    </row>
    <row r="53" spans="1:13" ht="15" thickBot="1" x14ac:dyDescent="0.4">
      <c r="A53" s="54" t="s">
        <v>131</v>
      </c>
      <c r="B53" s="72" t="s">
        <v>131</v>
      </c>
      <c r="C53" s="55">
        <v>632</v>
      </c>
      <c r="D53" s="55">
        <v>0</v>
      </c>
      <c r="E53" s="55">
        <v>180</v>
      </c>
      <c r="F53" s="55">
        <v>140</v>
      </c>
      <c r="G53" s="56">
        <v>214</v>
      </c>
      <c r="I53" s="16">
        <v>0.14933555131282963</v>
      </c>
      <c r="J53" s="73">
        <v>0</v>
      </c>
      <c r="K53" s="17">
        <v>0.57099352874000764</v>
      </c>
      <c r="L53" s="17">
        <v>0.51342232653659969</v>
      </c>
      <c r="M53" s="18">
        <v>0.64787623747388812</v>
      </c>
    </row>
    <row r="56" spans="1:13" ht="15.5" x14ac:dyDescent="0.35">
      <c r="B56" s="74" t="s">
        <v>132</v>
      </c>
    </row>
    <row r="57" spans="1:13" x14ac:dyDescent="0.35">
      <c r="B57" t="s">
        <v>133</v>
      </c>
    </row>
    <row r="59" spans="1:13" ht="15.5" x14ac:dyDescent="0.35">
      <c r="B59" s="74" t="s">
        <v>134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12D2-DD08-4D01-AC14-DBA4A43DAD40}">
  <sheetPr>
    <pageSetUpPr fitToPage="1"/>
  </sheetPr>
  <dimension ref="C20:E25"/>
  <sheetViews>
    <sheetView zoomScaleNormal="100" workbookViewId="0">
      <selection activeCell="I6" sqref="I6"/>
    </sheetView>
  </sheetViews>
  <sheetFormatPr baseColWidth="10" defaultRowHeight="14.5" x14ac:dyDescent="0.35"/>
  <cols>
    <col min="13" max="13" width="14.90625" customWidth="1"/>
    <col min="14" max="14" width="15.81640625" customWidth="1"/>
  </cols>
  <sheetData>
    <row r="20" spans="3:5" x14ac:dyDescent="0.35">
      <c r="D20" t="s">
        <v>174</v>
      </c>
      <c r="E20" t="s">
        <v>173</v>
      </c>
    </row>
    <row r="21" spans="3:5" x14ac:dyDescent="0.35">
      <c r="C21" t="s">
        <v>4</v>
      </c>
      <c r="D21">
        <v>1.65</v>
      </c>
      <c r="E21">
        <v>0.05</v>
      </c>
    </row>
    <row r="22" spans="3:5" x14ac:dyDescent="0.35">
      <c r="C22" t="s">
        <v>164</v>
      </c>
      <c r="D22">
        <v>-0.5</v>
      </c>
      <c r="E22">
        <v>0.9</v>
      </c>
    </row>
    <row r="23" spans="3:5" x14ac:dyDescent="0.35">
      <c r="C23" t="s">
        <v>165</v>
      </c>
      <c r="D23">
        <v>-0.4</v>
      </c>
      <c r="E23">
        <v>-0.45</v>
      </c>
    </row>
    <row r="24" spans="3:5" x14ac:dyDescent="0.35">
      <c r="C24" t="s">
        <v>166</v>
      </c>
      <c r="D24">
        <v>-0.35</v>
      </c>
      <c r="E24">
        <v>-0.3</v>
      </c>
    </row>
    <row r="25" spans="3:5" x14ac:dyDescent="0.35">
      <c r="C25" t="s">
        <v>167</v>
      </c>
      <c r="D25">
        <v>-0.45</v>
      </c>
      <c r="E25">
        <v>-0.19</v>
      </c>
    </row>
  </sheetData>
  <pageMargins left="0.7" right="0.7" top="0.75" bottom="0.75" header="0.3" footer="0.3"/>
  <pageSetup scale="8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A8BF-56B9-4824-8FE2-76342B03D6A7}">
  <dimension ref="A2:AR49"/>
  <sheetViews>
    <sheetView zoomScale="80" zoomScaleNormal="80" workbookViewId="0">
      <selection activeCell="F8" sqref="F8"/>
    </sheetView>
  </sheetViews>
  <sheetFormatPr baseColWidth="10" defaultRowHeight="14.5" x14ac:dyDescent="0.35"/>
  <cols>
    <col min="2" max="2" width="14.81640625" customWidth="1"/>
    <col min="3" max="3" width="13.08984375" customWidth="1"/>
    <col min="4" max="4" width="15.81640625" customWidth="1"/>
    <col min="5" max="5" width="13.08984375" customWidth="1"/>
    <col min="6" max="6" width="16.90625" customWidth="1"/>
    <col min="7" max="7" width="18.54296875" customWidth="1"/>
    <col min="8" max="8" width="12.81640625" customWidth="1"/>
    <col min="10" max="10" width="17.54296875" customWidth="1"/>
    <col min="11" max="11" width="16.6328125" customWidth="1"/>
    <col min="12" max="12" width="11.90625" customWidth="1"/>
    <col min="13" max="13" width="14.90625" customWidth="1"/>
    <col min="14" max="14" width="16.453125" customWidth="1"/>
    <col min="15" max="15" width="13.54296875" customWidth="1"/>
    <col min="17" max="17" width="15.54296875" customWidth="1"/>
    <col min="18" max="18" width="16.26953125" customWidth="1"/>
    <col min="21" max="21" width="9.36328125" customWidth="1"/>
    <col min="22" max="22" width="13.08984375" customWidth="1"/>
    <col min="23" max="23" width="17.54296875" customWidth="1"/>
    <col min="24" max="24" width="11.6328125" customWidth="1"/>
    <col min="25" max="25" width="15.453125" customWidth="1"/>
    <col min="28" max="28" width="12.26953125" customWidth="1"/>
    <col min="29" max="29" width="13.54296875" customWidth="1"/>
    <col min="32" max="32" width="13.08984375" customWidth="1"/>
    <col min="34" max="34" width="16" customWidth="1"/>
    <col min="35" max="35" width="16.6328125" customWidth="1"/>
    <col min="36" max="36" width="12.7265625" customWidth="1"/>
    <col min="37" max="37" width="15.54296875" customWidth="1"/>
    <col min="38" max="38" width="16" customWidth="1"/>
    <col min="39" max="39" width="14.453125" customWidth="1"/>
    <col min="40" max="40" width="13.81640625" customWidth="1"/>
    <col min="41" max="41" width="14.1796875" customWidth="1"/>
    <col min="42" max="42" width="12.81640625" customWidth="1"/>
    <col min="43" max="43" width="13.6328125" customWidth="1"/>
    <col min="44" max="44" width="16.81640625" customWidth="1"/>
  </cols>
  <sheetData>
    <row r="2" spans="2:44" x14ac:dyDescent="0.35">
      <c r="B2" t="s">
        <v>135</v>
      </c>
    </row>
    <row r="7" spans="2:44" x14ac:dyDescent="0.35">
      <c r="B7" t="s">
        <v>170</v>
      </c>
    </row>
    <row r="9" spans="2:44" x14ac:dyDescent="0.35">
      <c r="B9" t="s">
        <v>171</v>
      </c>
    </row>
    <row r="10" spans="2:44" ht="15" thickBot="1" x14ac:dyDescent="0.4"/>
    <row r="11" spans="2:44" ht="15" thickBot="1" x14ac:dyDescent="0.4">
      <c r="C11" s="85" t="s">
        <v>136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7"/>
    </row>
    <row r="12" spans="2:44" s="79" customFormat="1" ht="29.5" thickBot="1" x14ac:dyDescent="0.4">
      <c r="B12" s="75" t="s">
        <v>137</v>
      </c>
      <c r="C12" s="76" t="s">
        <v>5</v>
      </c>
      <c r="D12" s="77" t="s">
        <v>6</v>
      </c>
      <c r="E12" s="77" t="s">
        <v>7</v>
      </c>
      <c r="F12" s="77" t="s">
        <v>43</v>
      </c>
      <c r="G12" s="77" t="s">
        <v>8</v>
      </c>
      <c r="H12" s="77" t="s">
        <v>44</v>
      </c>
      <c r="I12" s="77" t="s">
        <v>9</v>
      </c>
      <c r="J12" s="77" t="s">
        <v>47</v>
      </c>
      <c r="K12" s="77" t="s">
        <v>10</v>
      </c>
      <c r="L12" s="77" t="s">
        <v>11</v>
      </c>
      <c r="M12" s="77" t="s">
        <v>45</v>
      </c>
      <c r="N12" s="77" t="s">
        <v>138</v>
      </c>
      <c r="O12" s="77" t="s">
        <v>12</v>
      </c>
      <c r="P12" s="77" t="s">
        <v>13</v>
      </c>
      <c r="Q12" s="77" t="s">
        <v>14</v>
      </c>
      <c r="R12" s="77" t="s">
        <v>15</v>
      </c>
      <c r="S12" s="77" t="s">
        <v>16</v>
      </c>
      <c r="T12" s="77" t="s">
        <v>17</v>
      </c>
      <c r="U12" s="77" t="s">
        <v>18</v>
      </c>
      <c r="V12" s="77" t="s">
        <v>19</v>
      </c>
      <c r="W12" s="77" t="s">
        <v>20</v>
      </c>
      <c r="X12" s="77" t="s">
        <v>21</v>
      </c>
      <c r="Y12" s="77" t="s">
        <v>108</v>
      </c>
      <c r="Z12" s="77" t="s">
        <v>22</v>
      </c>
      <c r="AA12" s="77" t="s">
        <v>23</v>
      </c>
      <c r="AB12" s="77" t="s">
        <v>24</v>
      </c>
      <c r="AC12" s="77" t="s">
        <v>25</v>
      </c>
      <c r="AD12" s="77" t="s">
        <v>26</v>
      </c>
      <c r="AE12" s="77" t="s">
        <v>27</v>
      </c>
      <c r="AF12" s="77" t="s">
        <v>28</v>
      </c>
      <c r="AG12" s="77" t="s">
        <v>29</v>
      </c>
      <c r="AH12" s="77" t="s">
        <v>30</v>
      </c>
      <c r="AI12" s="77" t="s">
        <v>139</v>
      </c>
      <c r="AJ12" s="77" t="s">
        <v>31</v>
      </c>
      <c r="AK12" s="77" t="s">
        <v>32</v>
      </c>
      <c r="AL12" s="77" t="s">
        <v>33</v>
      </c>
      <c r="AM12" s="77" t="s">
        <v>34</v>
      </c>
      <c r="AN12" s="77" t="s">
        <v>35</v>
      </c>
      <c r="AO12" s="77" t="s">
        <v>36</v>
      </c>
      <c r="AP12" s="77" t="s">
        <v>37</v>
      </c>
      <c r="AQ12" s="77" t="s">
        <v>38</v>
      </c>
      <c r="AR12" s="78" t="s">
        <v>39</v>
      </c>
    </row>
    <row r="13" spans="2:44" x14ac:dyDescent="0.35">
      <c r="B13" s="80" t="s">
        <v>4</v>
      </c>
      <c r="C13" s="12">
        <v>3.7374057201187125</v>
      </c>
      <c r="D13" s="12">
        <v>43.32999376193267</v>
      </c>
      <c r="E13" s="12">
        <v>3.615243568174515E-2</v>
      </c>
      <c r="F13" s="12">
        <v>0.3688493601255175</v>
      </c>
      <c r="G13" s="12">
        <v>0</v>
      </c>
      <c r="H13" s="12">
        <v>3.449840267669798E-2</v>
      </c>
      <c r="I13" s="12">
        <v>0.85111812631141193</v>
      </c>
      <c r="J13" s="12">
        <v>11.662114137728965</v>
      </c>
      <c r="K13" s="12">
        <v>16.861685034309371</v>
      </c>
      <c r="L13" s="12">
        <v>1.005415776639383</v>
      </c>
      <c r="M13" s="12">
        <v>0.75707453545301606</v>
      </c>
      <c r="N13" s="12">
        <v>4.4914084799909268</v>
      </c>
      <c r="O13" s="12">
        <v>0</v>
      </c>
      <c r="P13" s="12">
        <v>0.37664694429216838</v>
      </c>
      <c r="Q13" s="12">
        <v>0.25779285835806509</v>
      </c>
      <c r="R13" s="12">
        <v>1.6540330050471636E-2</v>
      </c>
      <c r="S13" s="12">
        <v>4.1823405984763994E-2</v>
      </c>
      <c r="T13" s="12">
        <v>6.0490349898867694E-2</v>
      </c>
      <c r="U13" s="12">
        <v>0</v>
      </c>
      <c r="V13" s="12">
        <v>0.14437345229768814</v>
      </c>
      <c r="W13" s="12">
        <v>0.39578646906485698</v>
      </c>
      <c r="X13" s="12">
        <v>11.979924765127313</v>
      </c>
      <c r="Y13" s="12">
        <v>1.1528610045178731</v>
      </c>
      <c r="Z13" s="12">
        <v>0</v>
      </c>
      <c r="AA13" s="12">
        <v>0</v>
      </c>
      <c r="AB13" s="12">
        <v>0</v>
      </c>
      <c r="AC13" s="12">
        <v>0.15713313547948055</v>
      </c>
      <c r="AD13" s="12">
        <v>7.8921003383678953E-2</v>
      </c>
      <c r="AE13" s="12">
        <v>0</v>
      </c>
      <c r="AF13" s="12">
        <v>0</v>
      </c>
      <c r="AG13" s="12">
        <v>0</v>
      </c>
      <c r="AH13" s="12">
        <v>0</v>
      </c>
      <c r="AI13" s="12">
        <v>0.14933555131282963</v>
      </c>
      <c r="AJ13" s="12">
        <v>1.9375815201981058E-2</v>
      </c>
      <c r="AK13" s="12">
        <v>0</v>
      </c>
      <c r="AL13" s="12">
        <v>0</v>
      </c>
      <c r="AM13" s="12">
        <v>0</v>
      </c>
      <c r="AN13" s="12">
        <v>1.7757225761327764</v>
      </c>
      <c r="AO13" s="12">
        <v>5.3637927449386592E-2</v>
      </c>
      <c r="AP13" s="12">
        <v>0</v>
      </c>
      <c r="AQ13" s="12">
        <v>0.20391864047938602</v>
      </c>
      <c r="AR13" s="12">
        <v>0</v>
      </c>
    </row>
    <row r="14" spans="2:44" ht="16" x14ac:dyDescent="0.4">
      <c r="B14" s="81" t="s">
        <v>65</v>
      </c>
      <c r="C14" s="12">
        <v>68.858424569438782</v>
      </c>
      <c r="D14" s="12">
        <v>0</v>
      </c>
      <c r="E14" s="12">
        <v>0.19449760015057879</v>
      </c>
      <c r="F14" s="12">
        <v>2.7543369827775512</v>
      </c>
      <c r="G14" s="12">
        <v>0.20704583241835806</v>
      </c>
      <c r="H14" s="12">
        <v>2.6225805439658689</v>
      </c>
      <c r="I14" s="12">
        <v>4.6616682874800013</v>
      </c>
      <c r="J14" s="12">
        <v>2.7292405182419928</v>
      </c>
      <c r="K14" s="12">
        <v>0.77799040060231517</v>
      </c>
      <c r="L14" s="12">
        <v>0.38272108416726791</v>
      </c>
      <c r="M14" s="12">
        <v>0.57408162625090187</v>
      </c>
      <c r="N14" s="12">
        <v>3.8930890610785207</v>
      </c>
      <c r="O14" s="12">
        <v>0.2290052388869718</v>
      </c>
      <c r="P14" s="12">
        <v>0.33566521316309567</v>
      </c>
      <c r="Q14" s="12">
        <v>0.14430467107946168</v>
      </c>
      <c r="R14" s="12">
        <v>0</v>
      </c>
      <c r="S14" s="12">
        <v>0</v>
      </c>
      <c r="T14" s="12">
        <v>0.30429463249364747</v>
      </c>
      <c r="U14" s="12">
        <v>0.19449760015057879</v>
      </c>
      <c r="V14" s="12">
        <v>1.5528437431376856</v>
      </c>
      <c r="W14" s="12">
        <v>2.5096464535558555E-2</v>
      </c>
      <c r="X14" s="12">
        <v>0</v>
      </c>
      <c r="Y14" s="12">
        <v>0.4423251874392195</v>
      </c>
      <c r="Z14" s="12">
        <v>5.9760956175298805</v>
      </c>
      <c r="AA14" s="12">
        <v>0.31056874862753708</v>
      </c>
      <c r="AB14" s="12">
        <v>0</v>
      </c>
      <c r="AC14" s="12">
        <v>0.10038585814223422</v>
      </c>
      <c r="AD14" s="12">
        <v>8.1563509740565296E-2</v>
      </c>
      <c r="AE14" s="12">
        <v>1.5779402076732441</v>
      </c>
      <c r="AF14" s="12">
        <v>0.4109546067697713</v>
      </c>
      <c r="AG14" s="12">
        <v>5.6467045205006748E-2</v>
      </c>
      <c r="AH14" s="12">
        <v>6.9015277472786019E-2</v>
      </c>
      <c r="AI14" s="12">
        <v>0</v>
      </c>
      <c r="AJ14" s="12">
        <v>0</v>
      </c>
      <c r="AK14" s="12">
        <v>0</v>
      </c>
      <c r="AL14" s="12">
        <v>1.5685290334724097E-2</v>
      </c>
      <c r="AM14" s="12">
        <v>0.38272108416726791</v>
      </c>
      <c r="AN14" s="12">
        <v>1.5685290334724097E-2</v>
      </c>
      <c r="AO14" s="12">
        <v>0</v>
      </c>
      <c r="AP14" s="12">
        <v>6.5878219405841196E-2</v>
      </c>
      <c r="AQ14" s="12">
        <v>2.8233522602503374E-2</v>
      </c>
      <c r="AR14" s="12">
        <v>2.5096464535558555E-2</v>
      </c>
    </row>
    <row r="15" spans="2:44" x14ac:dyDescent="0.35">
      <c r="B15" s="80" t="s">
        <v>140</v>
      </c>
      <c r="C15" s="12">
        <v>22.57010531658419</v>
      </c>
      <c r="D15" s="12">
        <v>0.70739753838345387</v>
      </c>
      <c r="E15" s="12">
        <v>0.43776170536733916</v>
      </c>
      <c r="F15" s="12">
        <v>2.854967643700038</v>
      </c>
      <c r="G15" s="12">
        <v>4.1238421520111659E-2</v>
      </c>
      <c r="H15" s="12">
        <v>9.9733536353254664</v>
      </c>
      <c r="I15" s="12">
        <v>25.805735312777568</v>
      </c>
      <c r="J15" s="12">
        <v>7.2357568836442079</v>
      </c>
      <c r="K15" s="12">
        <v>0.72008628346656511</v>
      </c>
      <c r="L15" s="12">
        <v>0.40286765638878314</v>
      </c>
      <c r="M15" s="12">
        <v>4.7392462885420628</v>
      </c>
      <c r="N15" s="12">
        <v>8.2032736962314434</v>
      </c>
      <c r="O15" s="12">
        <v>0.51389417586600683</v>
      </c>
      <c r="P15" s="12">
        <v>9.8337774394112426E-2</v>
      </c>
      <c r="Q15" s="12">
        <v>7.296028422788986E-2</v>
      </c>
      <c r="R15" s="12">
        <v>0.30452988199467074</v>
      </c>
      <c r="S15" s="12">
        <v>2.5377490166222559E-2</v>
      </c>
      <c r="T15" s="12">
        <v>6.5347037178023095</v>
      </c>
      <c r="U15" s="12">
        <v>0.46948356807511737</v>
      </c>
      <c r="V15" s="12">
        <v>1.7383580763862454</v>
      </c>
      <c r="W15" s="12">
        <v>6.3443725415556398E-3</v>
      </c>
      <c r="X15" s="12">
        <v>0.40286765638878314</v>
      </c>
      <c r="Y15" s="12">
        <v>8.8821215581778967E-2</v>
      </c>
      <c r="Z15" s="12">
        <v>0.92310620479634564</v>
      </c>
      <c r="AA15" s="12">
        <v>0.42507296028422786</v>
      </c>
      <c r="AB15" s="12">
        <v>0.24425834284989215</v>
      </c>
      <c r="AC15" s="12">
        <v>0.27915239182844814</v>
      </c>
      <c r="AD15" s="12">
        <v>0.26011927420378123</v>
      </c>
      <c r="AE15" s="12">
        <v>1.481410988453242</v>
      </c>
      <c r="AF15" s="12">
        <v>0.5170663621367847</v>
      </c>
      <c r="AG15" s="12">
        <v>0.14592056845577972</v>
      </c>
      <c r="AH15" s="12">
        <v>0.81842405786067762</v>
      </c>
      <c r="AI15" s="12">
        <v>0.57099352874000764</v>
      </c>
      <c r="AJ15" s="12">
        <v>5.0754980332445118E-2</v>
      </c>
      <c r="AK15" s="12">
        <v>2.5377490166222559E-2</v>
      </c>
      <c r="AL15" s="12">
        <v>0.24108615657911434</v>
      </c>
      <c r="AM15" s="12">
        <v>1.58609313538891E-2</v>
      </c>
      <c r="AN15" s="12">
        <v>4.4410607790889484E-2</v>
      </c>
      <c r="AO15" s="12">
        <v>0</v>
      </c>
      <c r="AP15" s="12">
        <v>0</v>
      </c>
      <c r="AQ15" s="12">
        <v>0</v>
      </c>
      <c r="AR15" s="12">
        <v>9.5165588123334605E-3</v>
      </c>
    </row>
    <row r="16" spans="2:44" x14ac:dyDescent="0.35">
      <c r="B16" s="80" t="s">
        <v>54</v>
      </c>
      <c r="C16" s="12">
        <v>29.239401496259351</v>
      </c>
      <c r="D16" s="12">
        <v>2.211383306439783</v>
      </c>
      <c r="E16" s="12">
        <v>1.3532345606571805</v>
      </c>
      <c r="F16" s="12">
        <v>1.8703241895261846</v>
      </c>
      <c r="G16" s="12">
        <v>5.500953498606425E-2</v>
      </c>
      <c r="H16" s="12">
        <v>18.919612732873698</v>
      </c>
      <c r="I16" s="12">
        <v>12.20844946457386</v>
      </c>
      <c r="J16" s="12">
        <v>9.8577086695027134</v>
      </c>
      <c r="K16" s="12">
        <v>2.1893794924453571</v>
      </c>
      <c r="L16" s="12">
        <v>0.47674930321255682</v>
      </c>
      <c r="M16" s="12">
        <v>1.9986797711603344</v>
      </c>
      <c r="N16" s="12">
        <v>4.2614053102537772</v>
      </c>
      <c r="O16" s="12">
        <v>0.78847000146692092</v>
      </c>
      <c r="P16" s="12">
        <v>7.3346046648085667E-2</v>
      </c>
      <c r="Q16" s="12">
        <v>0</v>
      </c>
      <c r="R16" s="12">
        <v>0.45107818688572687</v>
      </c>
      <c r="S16" s="12">
        <v>0.12468827930174564</v>
      </c>
      <c r="T16" s="12">
        <v>3.6196274020830277</v>
      </c>
      <c r="U16" s="12">
        <v>2.1710429807833358</v>
      </c>
      <c r="V16" s="12">
        <v>0.58310107085228102</v>
      </c>
      <c r="W16" s="12">
        <v>0</v>
      </c>
      <c r="X16" s="12">
        <v>0</v>
      </c>
      <c r="Y16" s="12">
        <v>0.14669209329617133</v>
      </c>
      <c r="Z16" s="12">
        <v>1.1882059556989879</v>
      </c>
      <c r="AA16" s="12">
        <v>0.517089628869004</v>
      </c>
      <c r="AB16" s="12">
        <v>0.10635176763972422</v>
      </c>
      <c r="AC16" s="12">
        <v>1.0855214903916679</v>
      </c>
      <c r="AD16" s="12">
        <v>0.39973595423206687</v>
      </c>
      <c r="AE16" s="12">
        <v>0.95716590875751795</v>
      </c>
      <c r="AF16" s="12">
        <v>0.99383893208156082</v>
      </c>
      <c r="AG16" s="12">
        <v>0.28238227959512985</v>
      </c>
      <c r="AH16" s="12">
        <v>0.87648525744462369</v>
      </c>
      <c r="AI16" s="12">
        <v>0.51342232653659969</v>
      </c>
      <c r="AJ16" s="12">
        <v>0.18336511662021418</v>
      </c>
      <c r="AK16" s="12">
        <v>0.14669209329617133</v>
      </c>
      <c r="AL16" s="12">
        <v>5.1342232653659968E-2</v>
      </c>
      <c r="AM16" s="12">
        <v>1.4669209329617133E-2</v>
      </c>
      <c r="AN16" s="12">
        <v>5.1342232653659968E-2</v>
      </c>
      <c r="AO16" s="12">
        <v>3.3005720991638551E-2</v>
      </c>
      <c r="AP16" s="12">
        <v>0</v>
      </c>
      <c r="AQ16" s="12">
        <v>0</v>
      </c>
      <c r="AR16" s="12">
        <v>0</v>
      </c>
    </row>
    <row r="17" spans="1:44" ht="15" thickBot="1" x14ac:dyDescent="0.4">
      <c r="B17" s="82" t="s">
        <v>55</v>
      </c>
      <c r="C17" s="12">
        <v>36.102449214374374</v>
      </c>
      <c r="D17" s="12">
        <v>1.7014319881323605</v>
      </c>
      <c r="E17" s="12">
        <v>0.19678483848505948</v>
      </c>
      <c r="F17" s="12">
        <v>0.92034755229935516</v>
      </c>
      <c r="G17" s="12">
        <v>3.6329508643395597E-2</v>
      </c>
      <c r="H17" s="12">
        <v>19.742060488631893</v>
      </c>
      <c r="I17" s="12">
        <v>13.405588689412976</v>
      </c>
      <c r="J17" s="12">
        <v>6.5362840967575915</v>
      </c>
      <c r="K17" s="12">
        <v>1.586388544094941</v>
      </c>
      <c r="L17" s="12">
        <v>0.62971148315219039</v>
      </c>
      <c r="M17" s="12">
        <v>1.7862008416336168</v>
      </c>
      <c r="N17" s="12">
        <v>4.8469619448396957</v>
      </c>
      <c r="O17" s="12">
        <v>0.47833853047137537</v>
      </c>
      <c r="P17" s="12">
        <v>5.7521722018709698E-2</v>
      </c>
      <c r="Q17" s="12">
        <v>0</v>
      </c>
      <c r="R17" s="12">
        <v>9.0823771608488993E-2</v>
      </c>
      <c r="S17" s="12">
        <v>1.8164754321697799E-2</v>
      </c>
      <c r="T17" s="12">
        <v>2.0405074021373859</v>
      </c>
      <c r="U17" s="12">
        <v>3.1334201204928704</v>
      </c>
      <c r="V17" s="12">
        <v>0.16953770700251278</v>
      </c>
      <c r="W17" s="12">
        <v>0</v>
      </c>
      <c r="X17" s="12">
        <v>0.19375737943144319</v>
      </c>
      <c r="Y17" s="12">
        <v>0.18164754321697799</v>
      </c>
      <c r="Z17" s="12">
        <v>0.55402500681178291</v>
      </c>
      <c r="AA17" s="12">
        <v>0.31788320062971148</v>
      </c>
      <c r="AB17" s="12">
        <v>0.1422905755199661</v>
      </c>
      <c r="AC17" s="12">
        <v>0.3693500045411886</v>
      </c>
      <c r="AD17" s="12">
        <v>0.11201598498380309</v>
      </c>
      <c r="AE17" s="12">
        <v>2.3432533074990163</v>
      </c>
      <c r="AF17" s="12">
        <v>0.83860615785171511</v>
      </c>
      <c r="AG17" s="12">
        <v>0.26338893766461807</v>
      </c>
      <c r="AH17" s="12">
        <v>0.23311434712845508</v>
      </c>
      <c r="AI17" s="12">
        <v>0.64787623747388812</v>
      </c>
      <c r="AJ17" s="12">
        <v>7.8713935394023798E-2</v>
      </c>
      <c r="AK17" s="12">
        <v>0.13320819835911718</v>
      </c>
      <c r="AL17" s="12">
        <v>0</v>
      </c>
      <c r="AM17" s="12">
        <v>9.0823771608488993E-3</v>
      </c>
      <c r="AN17" s="12">
        <v>8.4768853501256389E-2</v>
      </c>
      <c r="AO17" s="12">
        <v>0</v>
      </c>
      <c r="AP17" s="12">
        <v>0</v>
      </c>
      <c r="AQ17" s="12">
        <v>1.21098362144652E-2</v>
      </c>
      <c r="AR17" s="12">
        <v>6.0549181072325998E-3</v>
      </c>
    </row>
    <row r="20" spans="1:44" x14ac:dyDescent="0.35">
      <c r="G20" t="s">
        <v>141</v>
      </c>
    </row>
    <row r="22" spans="1:44" x14ac:dyDescent="0.35">
      <c r="J22" t="s">
        <v>4</v>
      </c>
      <c r="K22" t="s">
        <v>142</v>
      </c>
    </row>
    <row r="24" spans="1:44" ht="16" x14ac:dyDescent="0.4">
      <c r="J24" s="2" t="s">
        <v>65</v>
      </c>
      <c r="K24" t="s">
        <v>143</v>
      </c>
    </row>
    <row r="25" spans="1:44" x14ac:dyDescent="0.35">
      <c r="J25" t="s">
        <v>140</v>
      </c>
      <c r="K25" t="s">
        <v>144</v>
      </c>
    </row>
    <row r="26" spans="1:44" x14ac:dyDescent="0.35">
      <c r="J26" t="s">
        <v>54</v>
      </c>
      <c r="K26" t="s">
        <v>145</v>
      </c>
    </row>
    <row r="27" spans="1:44" x14ac:dyDescent="0.35">
      <c r="J27" t="s">
        <v>55</v>
      </c>
      <c r="K27" t="s">
        <v>146</v>
      </c>
    </row>
    <row r="28" spans="1:44" x14ac:dyDescent="0.35">
      <c r="A28" t="s">
        <v>173</v>
      </c>
    </row>
    <row r="31" spans="1:44" ht="15" thickBot="1" x14ac:dyDescent="0.4">
      <c r="K31" t="s">
        <v>69</v>
      </c>
      <c r="L31" t="s">
        <v>169</v>
      </c>
      <c r="M31" t="s">
        <v>168</v>
      </c>
      <c r="N31" t="s">
        <v>162</v>
      </c>
      <c r="O31" t="s">
        <v>163</v>
      </c>
    </row>
    <row r="32" spans="1:44" x14ac:dyDescent="0.35">
      <c r="J32" t="s">
        <v>4</v>
      </c>
      <c r="K32" s="48" t="s">
        <v>149</v>
      </c>
      <c r="L32" s="49" t="s">
        <v>150</v>
      </c>
      <c r="M32" s="49" t="s">
        <v>151</v>
      </c>
      <c r="N32" s="49" t="s">
        <v>152</v>
      </c>
      <c r="O32" s="50" t="s">
        <v>153</v>
      </c>
    </row>
    <row r="33" spans="10:15" x14ac:dyDescent="0.35">
      <c r="J33" t="s">
        <v>164</v>
      </c>
      <c r="K33" s="51" t="s">
        <v>155</v>
      </c>
      <c r="L33" s="83" t="s">
        <v>156</v>
      </c>
      <c r="M33" s="83" t="s">
        <v>148</v>
      </c>
      <c r="N33" s="83" t="s">
        <v>157</v>
      </c>
      <c r="O33" s="52" t="s">
        <v>154</v>
      </c>
    </row>
    <row r="34" spans="10:15" x14ac:dyDescent="0.35">
      <c r="J34" t="s">
        <v>165</v>
      </c>
      <c r="K34" s="51" t="s">
        <v>155</v>
      </c>
      <c r="L34" s="83" t="s">
        <v>156</v>
      </c>
      <c r="M34" s="83" t="s">
        <v>148</v>
      </c>
      <c r="N34" s="83" t="s">
        <v>158</v>
      </c>
      <c r="O34" s="52" t="s">
        <v>154</v>
      </c>
    </row>
    <row r="35" spans="10:15" x14ac:dyDescent="0.35">
      <c r="J35" t="s">
        <v>166</v>
      </c>
      <c r="K35" s="51" t="s">
        <v>155</v>
      </c>
      <c r="L35" s="83" t="s">
        <v>156</v>
      </c>
      <c r="M35" s="83" t="s">
        <v>148</v>
      </c>
      <c r="N35" s="83" t="s">
        <v>158</v>
      </c>
      <c r="O35" s="52" t="s">
        <v>159</v>
      </c>
    </row>
    <row r="36" spans="10:15" ht="15" thickBot="1" x14ac:dyDescent="0.4">
      <c r="J36" t="s">
        <v>167</v>
      </c>
      <c r="K36" s="54" t="s">
        <v>160</v>
      </c>
      <c r="L36" s="55" t="s">
        <v>156</v>
      </c>
      <c r="M36" s="55" t="s">
        <v>148</v>
      </c>
      <c r="N36" s="55" t="s">
        <v>161</v>
      </c>
      <c r="O36" s="56" t="s">
        <v>159</v>
      </c>
    </row>
    <row r="49" spans="5:5" x14ac:dyDescent="0.35">
      <c r="E49" t="s">
        <v>172</v>
      </c>
    </row>
  </sheetData>
  <mergeCells count="1">
    <mergeCell ref="C11:AR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361F-8FB8-4F92-A160-8CB9B7605911}">
  <dimension ref="A2:X72"/>
  <sheetViews>
    <sheetView zoomScale="80" zoomScaleNormal="80" workbookViewId="0">
      <selection activeCell="D3" sqref="D3"/>
    </sheetView>
  </sheetViews>
  <sheetFormatPr baseColWidth="10" defaultRowHeight="14.5" x14ac:dyDescent="0.35"/>
  <cols>
    <col min="1" max="1" width="31.81640625" customWidth="1"/>
    <col min="19" max="19" width="13.54296875" customWidth="1"/>
  </cols>
  <sheetData>
    <row r="2" spans="1:23" x14ac:dyDescent="0.35">
      <c r="A2" t="s">
        <v>66</v>
      </c>
    </row>
    <row r="4" spans="1:23" ht="15" thickBot="1" x14ac:dyDescent="0.4">
      <c r="B4" t="s">
        <v>0</v>
      </c>
    </row>
    <row r="5" spans="1:23" ht="15" thickBot="1" x14ac:dyDescent="0.4">
      <c r="G5" s="85" t="s">
        <v>1</v>
      </c>
      <c r="H5" s="86"/>
      <c r="I5" s="86"/>
      <c r="J5" s="86"/>
      <c r="K5" s="87"/>
      <c r="M5" s="85" t="s">
        <v>2</v>
      </c>
      <c r="N5" s="86"/>
      <c r="O5" s="86"/>
      <c r="P5" s="86"/>
      <c r="Q5" s="87"/>
      <c r="S5" s="23" t="s">
        <v>0</v>
      </c>
      <c r="T5" s="24"/>
      <c r="U5" s="24"/>
      <c r="V5" s="24"/>
      <c r="W5" s="25"/>
    </row>
    <row r="6" spans="1:23" ht="16" x14ac:dyDescent="0.4">
      <c r="A6" s="1" t="s">
        <v>3</v>
      </c>
      <c r="B6" t="s">
        <v>4</v>
      </c>
      <c r="C6" s="2" t="s">
        <v>65</v>
      </c>
      <c r="D6" t="s">
        <v>53</v>
      </c>
      <c r="E6" t="s">
        <v>54</v>
      </c>
      <c r="F6" t="s">
        <v>55</v>
      </c>
      <c r="G6" t="s">
        <v>4</v>
      </c>
      <c r="H6" s="2" t="s">
        <v>65</v>
      </c>
      <c r="I6" t="s">
        <v>53</v>
      </c>
      <c r="J6" t="s">
        <v>54</v>
      </c>
      <c r="K6" t="s">
        <v>55</v>
      </c>
      <c r="M6" t="s">
        <v>4</v>
      </c>
      <c r="N6" s="2" t="s">
        <v>65</v>
      </c>
      <c r="O6" t="s">
        <v>53</v>
      </c>
      <c r="P6" t="s">
        <v>54</v>
      </c>
      <c r="Q6" t="s">
        <v>55</v>
      </c>
      <c r="R6" s="1"/>
      <c r="S6" t="s">
        <v>4</v>
      </c>
      <c r="T6" s="2" t="s">
        <v>65</v>
      </c>
      <c r="U6" t="s">
        <v>53</v>
      </c>
      <c r="V6" t="s">
        <v>54</v>
      </c>
      <c r="W6" t="s">
        <v>55</v>
      </c>
    </row>
    <row r="7" spans="1:23" ht="15" thickBot="1" x14ac:dyDescent="0.4"/>
    <row r="8" spans="1:23" x14ac:dyDescent="0.35">
      <c r="A8" s="47" t="s">
        <v>5</v>
      </c>
      <c r="B8" s="3">
        <v>3.7374057201187125E-2</v>
      </c>
      <c r="C8" s="3">
        <v>0.68858424569438781</v>
      </c>
      <c r="D8" s="3">
        <v>0.22570105316584191</v>
      </c>
      <c r="E8" s="3">
        <v>0.29239401496259348</v>
      </c>
      <c r="F8" s="3">
        <v>0.36102449214374377</v>
      </c>
      <c r="G8" s="4">
        <v>0.12284024665662614</v>
      </c>
      <c r="H8" s="5">
        <v>0.25692290603133666</v>
      </c>
      <c r="I8" s="5">
        <v>0.33596593244754203</v>
      </c>
      <c r="J8" s="5">
        <v>0.35954318352288317</v>
      </c>
      <c r="K8" s="6">
        <v>0.36781517426961302</v>
      </c>
      <c r="M8" s="7">
        <f t="shared" ref="M8:M49" si="0">B8*B8</f>
        <v>1.3968201516776071E-3</v>
      </c>
      <c r="N8" s="8">
        <f t="shared" ref="N8:N49" si="1">C8*C8</f>
        <v>0.47414826341850902</v>
      </c>
      <c r="O8" s="8">
        <f t="shared" ref="O8:O49" si="2">D8*D8</f>
        <v>5.0940965400170193E-2</v>
      </c>
      <c r="P8" s="8">
        <f t="shared" ref="P8:P49" si="3">E8*E8</f>
        <v>8.5494259985945342E-2</v>
      </c>
      <c r="Q8" s="9">
        <f t="shared" ref="Q8:Q49" si="4">F8*F8</f>
        <v>0.13033868392764811</v>
      </c>
      <c r="S8" s="7">
        <v>3.7374057201187125E-2</v>
      </c>
      <c r="T8" s="8">
        <v>0.68858424569438781</v>
      </c>
      <c r="U8" s="8">
        <v>0.22570105316584191</v>
      </c>
      <c r="V8" s="8">
        <v>0.29239401496259348</v>
      </c>
      <c r="W8" s="9">
        <v>0.36102449214374377</v>
      </c>
    </row>
    <row r="9" spans="1:23" x14ac:dyDescent="0.35">
      <c r="A9" s="47" t="s">
        <v>6</v>
      </c>
      <c r="B9" s="3">
        <v>0.43329993761932672</v>
      </c>
      <c r="C9" s="10">
        <v>0</v>
      </c>
      <c r="D9" s="3">
        <v>7.0739753838345385E-3</v>
      </c>
      <c r="E9" s="3">
        <v>2.211383306439783E-2</v>
      </c>
      <c r="F9" s="3">
        <v>1.7014319881323604E-2</v>
      </c>
      <c r="G9" s="11">
        <v>0.36237961114753253</v>
      </c>
      <c r="H9" s="12">
        <v>0</v>
      </c>
      <c r="I9" s="12">
        <v>3.502560541070273E-2</v>
      </c>
      <c r="J9" s="12">
        <v>8.4288023223579325E-2</v>
      </c>
      <c r="K9" s="13">
        <v>6.9311233939918865E-2</v>
      </c>
      <c r="M9" s="14">
        <f t="shared" si="0"/>
        <v>0.18774883594091243</v>
      </c>
      <c r="N9" s="3">
        <f t="shared" si="1"/>
        <v>0</v>
      </c>
      <c r="O9" s="3">
        <f t="shared" si="2"/>
        <v>5.0041127731097005E-5</v>
      </c>
      <c r="P9" s="3">
        <f t="shared" si="3"/>
        <v>4.890216128000547E-4</v>
      </c>
      <c r="Q9" s="15">
        <f t="shared" si="4"/>
        <v>2.8948708102400364E-4</v>
      </c>
      <c r="S9" s="14">
        <v>0.43329993761932672</v>
      </c>
      <c r="T9" s="35">
        <v>0</v>
      </c>
      <c r="U9" s="3">
        <v>7.0739753838345385E-3</v>
      </c>
      <c r="V9" s="3">
        <v>2.211383306439783E-2</v>
      </c>
      <c r="W9" s="15">
        <v>1.7014319881323604E-2</v>
      </c>
    </row>
    <row r="10" spans="1:23" x14ac:dyDescent="0.35">
      <c r="A10" s="47" t="s">
        <v>7</v>
      </c>
      <c r="B10" s="3">
        <v>3.6152435681745151E-4</v>
      </c>
      <c r="C10" s="3">
        <v>1.9449760015057879E-3</v>
      </c>
      <c r="D10" s="3">
        <v>4.3776170536733916E-3</v>
      </c>
      <c r="E10" s="3">
        <v>1.3532345606571804E-2</v>
      </c>
      <c r="F10" s="3">
        <v>1.9678483848505949E-3</v>
      </c>
      <c r="G10" s="11">
        <v>2.8651460148595041E-3</v>
      </c>
      <c r="H10" s="12">
        <v>1.2141523660125093E-2</v>
      </c>
      <c r="I10" s="12">
        <v>2.377593592487166E-2</v>
      </c>
      <c r="J10" s="12">
        <v>5.8225251145487489E-2</v>
      </c>
      <c r="K10" s="13">
        <v>1.2261298296447919E-2</v>
      </c>
      <c r="M10" s="14">
        <f t="shared" si="0"/>
        <v>1.30699860572272E-7</v>
      </c>
      <c r="N10" s="3">
        <f t="shared" si="1"/>
        <v>3.7829316464334425E-6</v>
      </c>
      <c r="O10" s="3">
        <f t="shared" si="2"/>
        <v>1.9163531068612107E-5</v>
      </c>
      <c r="P10" s="3">
        <f t="shared" si="3"/>
        <v>1.8312437761570322E-4</v>
      </c>
      <c r="Q10" s="15">
        <f t="shared" si="4"/>
        <v>3.8724272657590953E-6</v>
      </c>
      <c r="S10" s="14">
        <v>3.6152435681745151E-4</v>
      </c>
      <c r="T10" s="3">
        <v>1.9449760015057879E-3</v>
      </c>
      <c r="U10" s="3">
        <v>4.3776170536733916E-3</v>
      </c>
      <c r="V10" s="3">
        <v>1.3532345606571804E-2</v>
      </c>
      <c r="W10" s="15">
        <v>1.9678483848505949E-3</v>
      </c>
    </row>
    <row r="11" spans="1:23" x14ac:dyDescent="0.35">
      <c r="A11" s="47" t="s">
        <v>43</v>
      </c>
      <c r="B11" s="3">
        <v>3.6884936012551751E-3</v>
      </c>
      <c r="C11" s="3">
        <v>2.7543369827775513E-2</v>
      </c>
      <c r="D11" s="3">
        <v>2.854967643700038E-2</v>
      </c>
      <c r="E11" s="3">
        <v>1.8703241895261846E-2</v>
      </c>
      <c r="F11" s="3">
        <v>9.2034755229935521E-3</v>
      </c>
      <c r="G11" s="11">
        <v>2.0664922400624661E-2</v>
      </c>
      <c r="H11" s="12">
        <v>9.8935603515284284E-2</v>
      </c>
      <c r="I11" s="12">
        <v>0.1015257806285467</v>
      </c>
      <c r="J11" s="12">
        <v>7.4421291897087988E-2</v>
      </c>
      <c r="K11" s="13">
        <v>4.3147495503507015E-2</v>
      </c>
      <c r="M11" s="14">
        <f t="shared" si="0"/>
        <v>1.3604985046500371E-5</v>
      </c>
      <c r="N11" s="3">
        <f t="shared" si="1"/>
        <v>7.5863722146961451E-4</v>
      </c>
      <c r="O11" s="3">
        <f t="shared" si="2"/>
        <v>8.1508402465741466E-4</v>
      </c>
      <c r="P11" s="3">
        <f t="shared" si="3"/>
        <v>3.4981125739267792E-4</v>
      </c>
      <c r="Q11" s="15">
        <f t="shared" si="4"/>
        <v>8.4703961702341438E-5</v>
      </c>
      <c r="S11" s="14">
        <v>3.6884936012551751E-3</v>
      </c>
      <c r="T11" s="3">
        <v>2.7543369827775513E-2</v>
      </c>
      <c r="U11" s="3">
        <v>2.854967643700038E-2</v>
      </c>
      <c r="V11" s="3">
        <v>1.8703241895261846E-2</v>
      </c>
      <c r="W11" s="15">
        <v>9.2034755229935521E-3</v>
      </c>
    </row>
    <row r="12" spans="1:23" x14ac:dyDescent="0.35">
      <c r="A12" s="47" t="s">
        <v>8</v>
      </c>
      <c r="B12" s="10">
        <v>0</v>
      </c>
      <c r="C12" s="3">
        <v>2.0704583241835804E-3</v>
      </c>
      <c r="D12" s="3">
        <v>4.123842152011166E-4</v>
      </c>
      <c r="E12" s="3">
        <v>5.5009534986064253E-4</v>
      </c>
      <c r="F12" s="3">
        <v>3.6329508643395599E-4</v>
      </c>
      <c r="G12" s="11">
        <v>0</v>
      </c>
      <c r="H12" s="12">
        <v>1.2795401973687004E-2</v>
      </c>
      <c r="I12" s="12">
        <v>3.2139390961221943E-3</v>
      </c>
      <c r="J12" s="12">
        <v>4.128696052908427E-3</v>
      </c>
      <c r="K12" s="13">
        <v>2.8774043087931903E-3</v>
      </c>
      <c r="M12" s="14">
        <f t="shared" si="0"/>
        <v>0</v>
      </c>
      <c r="N12" s="3">
        <f t="shared" si="1"/>
        <v>4.2867976721810806E-6</v>
      </c>
      <c r="O12" s="3">
        <f t="shared" si="2"/>
        <v>1.7006074094704084E-7</v>
      </c>
      <c r="P12" s="3">
        <f t="shared" si="3"/>
        <v>3.0260489393830269E-7</v>
      </c>
      <c r="Q12" s="15">
        <f t="shared" si="4"/>
        <v>1.3198331982705556E-7</v>
      </c>
      <c r="S12" s="36">
        <v>0</v>
      </c>
      <c r="T12" s="3">
        <v>2.0704583241835804E-3</v>
      </c>
      <c r="U12" s="3">
        <v>4.123842152011166E-4</v>
      </c>
      <c r="V12" s="3">
        <v>5.5009534986064253E-4</v>
      </c>
      <c r="W12" s="15">
        <v>3.6329508643395599E-4</v>
      </c>
    </row>
    <row r="13" spans="1:23" x14ac:dyDescent="0.35">
      <c r="A13" s="47" t="s">
        <v>44</v>
      </c>
      <c r="B13" s="3">
        <v>3.449840267669798E-4</v>
      </c>
      <c r="C13" s="3">
        <v>2.6225805439658689E-2</v>
      </c>
      <c r="D13" s="3">
        <v>9.9733536353254659E-2</v>
      </c>
      <c r="E13" s="3">
        <v>0.18919612732873697</v>
      </c>
      <c r="F13" s="3">
        <v>0.19742060488631893</v>
      </c>
      <c r="G13" s="11">
        <v>2.7502169534122977E-3</v>
      </c>
      <c r="H13" s="12">
        <v>9.5488456907950658E-2</v>
      </c>
      <c r="I13" s="12">
        <v>0.22991106239520523</v>
      </c>
      <c r="J13" s="12">
        <v>0.31500608257653573</v>
      </c>
      <c r="K13" s="13">
        <v>0.32029889614482759</v>
      </c>
      <c r="M13" s="14">
        <f t="shared" si="0"/>
        <v>1.1901397872436023E-7</v>
      </c>
      <c r="N13" s="3">
        <f t="shared" si="1"/>
        <v>6.8779287095883132E-4</v>
      </c>
      <c r="O13" s="3">
        <f t="shared" si="2"/>
        <v>9.9467782735259691E-3</v>
      </c>
      <c r="P13" s="3">
        <f t="shared" si="3"/>
        <v>3.5795174596191651E-2</v>
      </c>
      <c r="Q13" s="15">
        <f t="shared" si="4"/>
        <v>3.8974895233680057E-2</v>
      </c>
      <c r="S13" s="14">
        <v>3.449840267669798E-4</v>
      </c>
      <c r="T13" s="3">
        <v>2.6225805439658689E-2</v>
      </c>
      <c r="U13" s="3">
        <v>9.9733536353254659E-2</v>
      </c>
      <c r="V13" s="3">
        <v>0.18919612732873697</v>
      </c>
      <c r="W13" s="15">
        <v>0.19742060488631893</v>
      </c>
    </row>
    <row r="14" spans="1:23" x14ac:dyDescent="0.35">
      <c r="A14" s="47" t="s">
        <v>9</v>
      </c>
      <c r="B14" s="3">
        <v>8.5111812631141186E-3</v>
      </c>
      <c r="C14" s="3">
        <v>4.661668287480001E-2</v>
      </c>
      <c r="D14" s="3">
        <v>0.25805735312777567</v>
      </c>
      <c r="E14" s="3">
        <v>0.1220844946457386</v>
      </c>
      <c r="F14" s="3">
        <v>0.13405588689412976</v>
      </c>
      <c r="G14" s="11">
        <v>4.0567477654029266E-2</v>
      </c>
      <c r="H14" s="12">
        <v>0.14291727719875233</v>
      </c>
      <c r="I14" s="12">
        <v>0.34955763133609219</v>
      </c>
      <c r="J14" s="12">
        <v>0.25674880695861707</v>
      </c>
      <c r="K14" s="13">
        <v>0.26938510357698858</v>
      </c>
      <c r="M14" s="14">
        <f t="shared" si="0"/>
        <v>7.2440206493584849E-5</v>
      </c>
      <c r="N14" s="3">
        <f t="shared" si="1"/>
        <v>2.1731151222496724E-3</v>
      </c>
      <c r="O14" s="3">
        <f t="shared" si="2"/>
        <v>6.6593597503313506E-2</v>
      </c>
      <c r="P14" s="3">
        <f t="shared" si="3"/>
        <v>1.4904623832905377E-2</v>
      </c>
      <c r="Q14" s="15">
        <f t="shared" si="4"/>
        <v>1.7970980810971711E-2</v>
      </c>
      <c r="S14" s="14">
        <v>8.5111812631141186E-3</v>
      </c>
      <c r="T14" s="3">
        <v>4.661668287480001E-2</v>
      </c>
      <c r="U14" s="3">
        <v>0.25805735312777567</v>
      </c>
      <c r="V14" s="3">
        <v>0.1220844946457386</v>
      </c>
      <c r="W14" s="15">
        <v>0.13405588689412976</v>
      </c>
    </row>
    <row r="15" spans="1:23" x14ac:dyDescent="0.35">
      <c r="A15" s="47" t="s">
        <v>47</v>
      </c>
      <c r="B15" s="3">
        <v>0.11662114137728966</v>
      </c>
      <c r="C15" s="3">
        <v>2.7292405182419929E-2</v>
      </c>
      <c r="D15" s="3">
        <v>7.2357568836442079E-2</v>
      </c>
      <c r="E15" s="3">
        <v>9.8577086695027127E-2</v>
      </c>
      <c r="F15" s="3">
        <v>6.5362840967575914E-2</v>
      </c>
      <c r="G15" s="11">
        <v>0.2505983898436141</v>
      </c>
      <c r="H15" s="12">
        <v>9.8283957967478713E-2</v>
      </c>
      <c r="I15" s="12">
        <v>0.19002075975156885</v>
      </c>
      <c r="J15" s="12">
        <v>0.22839487186801161</v>
      </c>
      <c r="K15" s="13">
        <v>0.17829684667560153</v>
      </c>
      <c r="M15" s="14">
        <f t="shared" si="0"/>
        <v>1.3600490616141781E-2</v>
      </c>
      <c r="N15" s="3">
        <f t="shared" si="1"/>
        <v>7.4487538064138222E-4</v>
      </c>
      <c r="O15" s="3">
        <f t="shared" si="2"/>
        <v>5.2356177679204544E-3</v>
      </c>
      <c r="P15" s="3">
        <f t="shared" si="3"/>
        <v>9.7174420212788951E-3</v>
      </c>
      <c r="Q15" s="15">
        <f t="shared" si="4"/>
        <v>4.2723009793526204E-3</v>
      </c>
      <c r="S15" s="14">
        <v>0.11662114137728966</v>
      </c>
      <c r="T15" s="3">
        <v>2.7292405182419929E-2</v>
      </c>
      <c r="U15" s="3">
        <v>7.2357568836442079E-2</v>
      </c>
      <c r="V15" s="3">
        <v>9.8577086695027127E-2</v>
      </c>
      <c r="W15" s="15">
        <v>6.5362840967575914E-2</v>
      </c>
    </row>
    <row r="16" spans="1:23" x14ac:dyDescent="0.35">
      <c r="A16" s="47" t="s">
        <v>10</v>
      </c>
      <c r="B16" s="3">
        <v>0.1686168503430937</v>
      </c>
      <c r="C16" s="3">
        <v>7.7799040060231514E-3</v>
      </c>
      <c r="D16" s="3">
        <v>7.2008628346656514E-3</v>
      </c>
      <c r="E16" s="3">
        <v>2.189379492445357E-2</v>
      </c>
      <c r="F16" s="3">
        <v>1.586388544094941E-2</v>
      </c>
      <c r="G16" s="11">
        <v>0.30015928919138202</v>
      </c>
      <c r="H16" s="12">
        <v>3.7780857586896428E-2</v>
      </c>
      <c r="I16" s="12">
        <v>3.552584868012356E-2</v>
      </c>
      <c r="J16" s="12">
        <v>8.366827619908955E-2</v>
      </c>
      <c r="K16" s="13">
        <v>6.5735342471466493E-2</v>
      </c>
      <c r="M16" s="14">
        <f t="shared" si="0"/>
        <v>2.8431642219625259E-2</v>
      </c>
      <c r="N16" s="3">
        <f t="shared" si="1"/>
        <v>6.052690634293508E-5</v>
      </c>
      <c r="O16" s="3">
        <f t="shared" si="2"/>
        <v>5.1852425563669039E-5</v>
      </c>
      <c r="P16" s="3">
        <f t="shared" si="3"/>
        <v>4.7933825619402893E-4</v>
      </c>
      <c r="Q16" s="15">
        <f t="shared" si="4"/>
        <v>2.5166286128356665E-4</v>
      </c>
      <c r="S16" s="14">
        <v>0.1686168503430937</v>
      </c>
      <c r="T16" s="3">
        <v>7.7799040060231514E-3</v>
      </c>
      <c r="U16" s="3">
        <v>7.2008628346656514E-3</v>
      </c>
      <c r="V16" s="3">
        <v>2.189379492445357E-2</v>
      </c>
      <c r="W16" s="15">
        <v>1.586388544094941E-2</v>
      </c>
    </row>
    <row r="17" spans="1:23" x14ac:dyDescent="0.35">
      <c r="A17" t="s">
        <v>11</v>
      </c>
      <c r="B17" s="3">
        <v>1.005415776639383E-2</v>
      </c>
      <c r="C17" s="3">
        <v>3.8272108416726792E-3</v>
      </c>
      <c r="D17" s="3">
        <v>4.0286765638878315E-3</v>
      </c>
      <c r="E17" s="3">
        <v>4.7674930321255681E-3</v>
      </c>
      <c r="F17" s="3">
        <v>6.2971148315219038E-3</v>
      </c>
      <c r="G17" s="11">
        <v>4.6246803435472994E-2</v>
      </c>
      <c r="H17" s="12">
        <v>2.1300797304155614E-2</v>
      </c>
      <c r="I17" s="12">
        <v>2.2215401085931306E-2</v>
      </c>
      <c r="J17" s="12">
        <v>2.5486706346762582E-2</v>
      </c>
      <c r="K17" s="13">
        <v>3.1911660332909278E-2</v>
      </c>
      <c r="M17" s="14">
        <f t="shared" si="0"/>
        <v>1.0108608839153736E-4</v>
      </c>
      <c r="N17" s="3">
        <f t="shared" si="1"/>
        <v>1.4647542826616897E-5</v>
      </c>
      <c r="O17" s="3">
        <f t="shared" si="2"/>
        <v>1.6230234856419064E-5</v>
      </c>
      <c r="P17" s="3">
        <f t="shared" si="3"/>
        <v>2.2728989811365842E-5</v>
      </c>
      <c r="Q17" s="15">
        <f t="shared" si="4"/>
        <v>3.9653655201373131E-5</v>
      </c>
      <c r="S17" s="14">
        <v>1.005415776639383E-2</v>
      </c>
      <c r="T17" s="3">
        <v>3.8272108416726792E-3</v>
      </c>
      <c r="U17" s="3">
        <v>4.0286765638878315E-3</v>
      </c>
      <c r="V17" s="3">
        <v>4.7674930321255681E-3</v>
      </c>
      <c r="W17" s="15">
        <v>6.2971148315219038E-3</v>
      </c>
    </row>
    <row r="18" spans="1:23" x14ac:dyDescent="0.35">
      <c r="A18" s="47" t="s">
        <v>45</v>
      </c>
      <c r="B18" s="3">
        <v>7.5707453545301607E-3</v>
      </c>
      <c r="C18" s="3">
        <v>5.740816262509019E-3</v>
      </c>
      <c r="D18" s="3">
        <v>4.7392462885420629E-2</v>
      </c>
      <c r="E18" s="3">
        <v>1.9986797711603343E-2</v>
      </c>
      <c r="F18" s="3">
        <v>1.7862008416336169E-2</v>
      </c>
      <c r="G18" s="11">
        <v>3.6971460535297464E-2</v>
      </c>
      <c r="H18" s="12">
        <v>2.9623495269726092E-2</v>
      </c>
      <c r="I18" s="12">
        <v>0.1445134614334628</v>
      </c>
      <c r="J18" s="12">
        <v>7.8202010382557946E-2</v>
      </c>
      <c r="K18" s="13">
        <v>7.1895999556628495E-2</v>
      </c>
      <c r="M18" s="14">
        <f t="shared" si="0"/>
        <v>5.7316185223140006E-5</v>
      </c>
      <c r="N18" s="3">
        <f t="shared" si="1"/>
        <v>3.295697135988802E-5</v>
      </c>
      <c r="O18" s="3">
        <f t="shared" si="2"/>
        <v>2.2460455383459719E-3</v>
      </c>
      <c r="P18" s="3">
        <f t="shared" si="3"/>
        <v>3.9947208276455264E-4</v>
      </c>
      <c r="Q18" s="15">
        <f t="shared" si="4"/>
        <v>3.1905134466526415E-4</v>
      </c>
      <c r="S18" s="14">
        <v>7.5707453545301607E-3</v>
      </c>
      <c r="T18" s="3">
        <v>5.740816262509019E-3</v>
      </c>
      <c r="U18" s="3">
        <v>4.7392462885420629E-2</v>
      </c>
      <c r="V18" s="3">
        <v>1.9986797711603343E-2</v>
      </c>
      <c r="W18" s="15">
        <v>1.7862008416336169E-2</v>
      </c>
    </row>
    <row r="19" spans="1:23" x14ac:dyDescent="0.35">
      <c r="A19" s="47" t="s">
        <v>63</v>
      </c>
      <c r="B19" s="3">
        <v>4.4914084799909271E-2</v>
      </c>
      <c r="C19" s="3">
        <v>3.893089061078521E-2</v>
      </c>
      <c r="D19" s="3">
        <v>8.2032736962314431E-2</v>
      </c>
      <c r="E19" s="3">
        <v>4.2614053102537769E-2</v>
      </c>
      <c r="F19" s="3">
        <v>4.8469619448396957E-2</v>
      </c>
      <c r="G19" s="11">
        <v>0.13936857763909638</v>
      </c>
      <c r="H19" s="12">
        <v>0.12636839556165066</v>
      </c>
      <c r="I19" s="12">
        <v>0.20513408742692973</v>
      </c>
      <c r="J19" s="12">
        <v>0.13447167847558647</v>
      </c>
      <c r="K19" s="13">
        <v>0.14670872049830594</v>
      </c>
      <c r="M19" s="14">
        <f t="shared" si="0"/>
        <v>2.0172750134134412E-3</v>
      </c>
      <c r="N19" s="3">
        <f t="shared" si="1"/>
        <v>1.515614243748924E-3</v>
      </c>
      <c r="O19" s="3">
        <f t="shared" si="2"/>
        <v>6.7293699335282684E-3</v>
      </c>
      <c r="P19" s="3">
        <f t="shared" si="3"/>
        <v>1.8159575218259089E-3</v>
      </c>
      <c r="Q19" s="15">
        <f t="shared" si="4"/>
        <v>2.3493040094724207E-3</v>
      </c>
      <c r="S19" s="14">
        <v>4.4914084799909271E-2</v>
      </c>
      <c r="T19" s="3">
        <v>3.893089061078521E-2</v>
      </c>
      <c r="U19" s="3">
        <v>8.2032736962314431E-2</v>
      </c>
      <c r="V19" s="3">
        <v>4.2614053102537769E-2</v>
      </c>
      <c r="W19" s="15">
        <v>4.8469619448396957E-2</v>
      </c>
    </row>
    <row r="20" spans="1:23" x14ac:dyDescent="0.35">
      <c r="A20" s="47" t="s">
        <v>12</v>
      </c>
      <c r="B20" s="10">
        <v>0</v>
      </c>
      <c r="C20" s="3">
        <v>2.290052388869718E-3</v>
      </c>
      <c r="D20" s="3">
        <v>5.1389417586600681E-3</v>
      </c>
      <c r="E20" s="3">
        <v>7.88470001466921E-3</v>
      </c>
      <c r="F20" s="3">
        <v>4.7833853047137536E-3</v>
      </c>
      <c r="G20" s="11">
        <v>0</v>
      </c>
      <c r="H20" s="12">
        <v>1.3921642019771772E-2</v>
      </c>
      <c r="I20" s="12">
        <v>2.7086889762944655E-2</v>
      </c>
      <c r="J20" s="12">
        <v>3.8184270479548477E-2</v>
      </c>
      <c r="K20" s="13">
        <v>2.5555746666593711E-2</v>
      </c>
      <c r="M20" s="14">
        <f t="shared" si="0"/>
        <v>0</v>
      </c>
      <c r="N20" s="3">
        <f t="shared" si="1"/>
        <v>5.2443399437679019E-6</v>
      </c>
      <c r="O20" s="3">
        <f t="shared" si="2"/>
        <v>2.6408722398900233E-5</v>
      </c>
      <c r="P20" s="3">
        <f t="shared" si="3"/>
        <v>6.2168494321324642E-5</v>
      </c>
      <c r="Q20" s="15">
        <f t="shared" si="4"/>
        <v>2.2880774973351491E-5</v>
      </c>
      <c r="S20" s="36">
        <v>0</v>
      </c>
      <c r="T20" s="3">
        <v>2.290052388869718E-3</v>
      </c>
      <c r="U20" s="3">
        <v>5.1389417586600681E-3</v>
      </c>
      <c r="V20" s="3">
        <v>7.88470001466921E-3</v>
      </c>
      <c r="W20" s="15">
        <v>4.7833853047137536E-3</v>
      </c>
    </row>
    <row r="21" spans="1:23" x14ac:dyDescent="0.35">
      <c r="A21" s="47" t="s">
        <v>13</v>
      </c>
      <c r="B21" s="3">
        <v>3.7664694429216839E-3</v>
      </c>
      <c r="C21" s="3">
        <v>3.3566521316309565E-3</v>
      </c>
      <c r="D21" s="3">
        <v>9.8337774394112432E-4</v>
      </c>
      <c r="E21" s="3">
        <v>7.3346046648085667E-4</v>
      </c>
      <c r="F21" s="3">
        <v>5.7521722018709701E-4</v>
      </c>
      <c r="G21" s="11">
        <v>2.1022990639404243E-2</v>
      </c>
      <c r="H21" s="12">
        <v>1.9122213428200464E-2</v>
      </c>
      <c r="I21" s="12">
        <v>6.8094161364243193E-3</v>
      </c>
      <c r="J21" s="12">
        <v>5.2939246434859063E-3</v>
      </c>
      <c r="K21" s="13">
        <v>4.2915592464980506E-3</v>
      </c>
      <c r="M21" s="14">
        <f t="shared" si="0"/>
        <v>1.418629206446278E-5</v>
      </c>
      <c r="N21" s="3">
        <f t="shared" si="1"/>
        <v>1.1267113532782645E-5</v>
      </c>
      <c r="O21" s="3">
        <f t="shared" si="2"/>
        <v>9.6703178727873548E-7</v>
      </c>
      <c r="P21" s="3">
        <f t="shared" si="3"/>
        <v>5.3796425589031592E-7</v>
      </c>
      <c r="Q21" s="15">
        <f t="shared" si="4"/>
        <v>3.3087485039977124E-7</v>
      </c>
      <c r="S21" s="14">
        <v>3.7664694429216839E-3</v>
      </c>
      <c r="T21" s="3">
        <v>3.3566521316309565E-3</v>
      </c>
      <c r="U21" s="3">
        <v>9.8337774394112432E-4</v>
      </c>
      <c r="V21" s="3">
        <v>7.3346046648085667E-4</v>
      </c>
      <c r="W21" s="15">
        <v>5.7521722018709701E-4</v>
      </c>
    </row>
    <row r="22" spans="1:23" x14ac:dyDescent="0.35">
      <c r="A22" s="47" t="s">
        <v>14</v>
      </c>
      <c r="B22" s="3">
        <v>2.577928583580651E-3</v>
      </c>
      <c r="C22" s="3">
        <v>1.4430467107946169E-3</v>
      </c>
      <c r="D22" s="3">
        <v>7.2960284227889863E-4</v>
      </c>
      <c r="E22" s="10">
        <v>0</v>
      </c>
      <c r="F22" s="10">
        <v>0</v>
      </c>
      <c r="G22" s="11">
        <v>1.5366436983995648E-2</v>
      </c>
      <c r="H22" s="12">
        <v>9.4389665570367015E-3</v>
      </c>
      <c r="I22" s="12">
        <v>5.2699287889075306E-3</v>
      </c>
      <c r="J22" s="12">
        <v>0</v>
      </c>
      <c r="K22" s="13">
        <v>0</v>
      </c>
      <c r="M22" s="14">
        <f t="shared" si="0"/>
        <v>6.6457157820421412E-6</v>
      </c>
      <c r="N22" s="3">
        <f t="shared" si="1"/>
        <v>2.0823838095351628E-6</v>
      </c>
      <c r="O22" s="3">
        <f t="shared" si="2"/>
        <v>5.323203074614474E-7</v>
      </c>
      <c r="P22" s="3">
        <f t="shared" si="3"/>
        <v>0</v>
      </c>
      <c r="Q22" s="15">
        <f t="shared" si="4"/>
        <v>0</v>
      </c>
      <c r="S22" s="14">
        <v>2.577928583580651E-3</v>
      </c>
      <c r="T22" s="3">
        <v>1.4430467107946169E-3</v>
      </c>
      <c r="U22" s="3">
        <v>7.2960284227889863E-4</v>
      </c>
      <c r="V22" s="35">
        <v>0</v>
      </c>
      <c r="W22" s="37">
        <v>0</v>
      </c>
    </row>
    <row r="23" spans="1:23" x14ac:dyDescent="0.35">
      <c r="A23" s="47" t="s">
        <v>15</v>
      </c>
      <c r="B23" s="3">
        <v>1.6540330050471635E-4</v>
      </c>
      <c r="C23" s="10">
        <v>0</v>
      </c>
      <c r="D23" s="3">
        <v>3.0452988199467074E-3</v>
      </c>
      <c r="E23" s="3">
        <v>4.5107818688572684E-3</v>
      </c>
      <c r="F23" s="3">
        <v>9.0823771608488995E-4</v>
      </c>
      <c r="G23" s="11">
        <v>1.4401870178784228E-3</v>
      </c>
      <c r="H23" s="12">
        <v>0</v>
      </c>
      <c r="I23" s="12">
        <v>1.7644937184638613E-2</v>
      </c>
      <c r="J23" s="12">
        <v>2.4364017441123726E-2</v>
      </c>
      <c r="K23" s="13">
        <v>6.3613009703958404E-3</v>
      </c>
      <c r="M23" s="14">
        <f t="shared" si="0"/>
        <v>2.7358251817853502E-8</v>
      </c>
      <c r="N23" s="3">
        <f t="shared" si="1"/>
        <v>0</v>
      </c>
      <c r="O23" s="3">
        <f t="shared" si="2"/>
        <v>9.2738449027688091E-6</v>
      </c>
      <c r="P23" s="3">
        <f t="shared" si="3"/>
        <v>2.0347153068411472E-5</v>
      </c>
      <c r="Q23" s="15">
        <f t="shared" si="4"/>
        <v>8.248957489190972E-7</v>
      </c>
      <c r="S23" s="14">
        <v>1.6540330050471635E-4</v>
      </c>
      <c r="T23" s="35">
        <v>0</v>
      </c>
      <c r="U23" s="3">
        <v>3.0452988199467074E-3</v>
      </c>
      <c r="V23" s="3">
        <v>4.5107818688572684E-3</v>
      </c>
      <c r="W23" s="15">
        <v>9.0823771608488995E-4</v>
      </c>
    </row>
    <row r="24" spans="1:23" x14ac:dyDescent="0.35">
      <c r="A24" s="47" t="s">
        <v>16</v>
      </c>
      <c r="B24" s="3">
        <v>4.1823405984763994E-4</v>
      </c>
      <c r="C24" s="10">
        <v>0</v>
      </c>
      <c r="D24" s="3">
        <v>2.5377490166222558E-4</v>
      </c>
      <c r="E24" s="3">
        <v>1.2468827930174563E-3</v>
      </c>
      <c r="F24" s="3">
        <v>1.81647543216978E-4</v>
      </c>
      <c r="G24" s="11">
        <v>3.2536390414989263E-3</v>
      </c>
      <c r="H24" s="12">
        <v>0</v>
      </c>
      <c r="I24" s="12">
        <v>2.1010183727429776E-3</v>
      </c>
      <c r="J24" s="12">
        <v>8.3380406581876742E-3</v>
      </c>
      <c r="K24" s="13">
        <v>1.5646106368330844E-3</v>
      </c>
      <c r="M24" s="14">
        <f t="shared" si="0"/>
        <v>1.7491972881663926E-7</v>
      </c>
      <c r="N24" s="3">
        <f t="shared" si="1"/>
        <v>0</v>
      </c>
      <c r="O24" s="3">
        <f t="shared" si="2"/>
        <v>6.4401700713672262E-8</v>
      </c>
      <c r="P24" s="3">
        <f t="shared" si="3"/>
        <v>1.5547166995230128E-6</v>
      </c>
      <c r="Q24" s="15">
        <f t="shared" si="4"/>
        <v>3.299582995676389E-8</v>
      </c>
      <c r="S24" s="14">
        <v>4.1823405984763994E-4</v>
      </c>
      <c r="T24" s="35">
        <v>0</v>
      </c>
      <c r="U24" s="3">
        <v>2.5377490166222558E-4</v>
      </c>
      <c r="V24" s="3">
        <v>1.2468827930174563E-3</v>
      </c>
      <c r="W24" s="15">
        <v>1.81647543216978E-4</v>
      </c>
    </row>
    <row r="25" spans="1:23" x14ac:dyDescent="0.35">
      <c r="A25" s="47" t="s">
        <v>17</v>
      </c>
      <c r="B25" s="3">
        <v>6.0490349898867693E-4</v>
      </c>
      <c r="C25" s="3">
        <v>3.0429463249364748E-3</v>
      </c>
      <c r="D25" s="3">
        <v>6.5347037178023093E-2</v>
      </c>
      <c r="E25" s="3">
        <v>3.6196274020830276E-2</v>
      </c>
      <c r="F25" s="3">
        <v>2.040507402137386E-2</v>
      </c>
      <c r="G25" s="11">
        <v>4.4826020640575722E-3</v>
      </c>
      <c r="H25" s="12">
        <v>1.763365804710099E-2</v>
      </c>
      <c r="I25" s="12">
        <v>0.17826953895575504</v>
      </c>
      <c r="J25" s="12">
        <v>0.12012816139209163</v>
      </c>
      <c r="K25" s="13">
        <v>7.9415970270939093E-2</v>
      </c>
      <c r="M25" s="14">
        <f t="shared" si="0"/>
        <v>3.6590824308874428E-7</v>
      </c>
      <c r="N25" s="3">
        <f t="shared" si="1"/>
        <v>9.2595223364443973E-6</v>
      </c>
      <c r="O25" s="3">
        <f t="shared" si="2"/>
        <v>4.2702352679459326E-3</v>
      </c>
      <c r="P25" s="3">
        <f t="shared" si="3"/>
        <v>1.3101702529910327E-3</v>
      </c>
      <c r="Q25" s="15">
        <f t="shared" si="4"/>
        <v>4.1636704581774636E-4</v>
      </c>
      <c r="S25" s="14">
        <v>6.0490349898867693E-4</v>
      </c>
      <c r="T25" s="3">
        <v>3.0429463249364748E-3</v>
      </c>
      <c r="U25" s="3">
        <v>6.5347037178023093E-2</v>
      </c>
      <c r="V25" s="3">
        <v>3.6196274020830276E-2</v>
      </c>
      <c r="W25" s="15">
        <v>2.040507402137386E-2</v>
      </c>
    </row>
    <row r="26" spans="1:23" x14ac:dyDescent="0.35">
      <c r="A26" s="47" t="s">
        <v>18</v>
      </c>
      <c r="B26" s="10">
        <v>0</v>
      </c>
      <c r="C26" s="3">
        <v>1.9449760015057879E-3</v>
      </c>
      <c r="D26" s="3">
        <v>4.6948356807511738E-3</v>
      </c>
      <c r="E26" s="3">
        <v>2.1710429807833359E-2</v>
      </c>
      <c r="F26" s="3">
        <v>3.1334201204928705E-2</v>
      </c>
      <c r="G26" s="11">
        <v>0</v>
      </c>
      <c r="H26" s="12">
        <v>1.2141523660125093E-2</v>
      </c>
      <c r="I26" s="12">
        <v>2.5170385754504344E-2</v>
      </c>
      <c r="J26" s="12">
        <v>8.315013197075008E-2</v>
      </c>
      <c r="K26" s="13">
        <v>0.10851175156080299</v>
      </c>
      <c r="M26" s="14">
        <f t="shared" si="0"/>
        <v>0</v>
      </c>
      <c r="N26" s="3">
        <f t="shared" si="1"/>
        <v>3.7829316464334425E-6</v>
      </c>
      <c r="O26" s="3">
        <f t="shared" si="2"/>
        <v>2.2041482069254338E-5</v>
      </c>
      <c r="P26" s="3">
        <f t="shared" si="3"/>
        <v>4.7134276244085923E-4</v>
      </c>
      <c r="Q26" s="15">
        <f t="shared" si="4"/>
        <v>9.818321651509556E-4</v>
      </c>
      <c r="S26" s="36">
        <v>0</v>
      </c>
      <c r="T26" s="3">
        <v>1.9449760015057879E-3</v>
      </c>
      <c r="U26" s="3">
        <v>4.6948356807511738E-3</v>
      </c>
      <c r="V26" s="3">
        <v>2.1710429807833359E-2</v>
      </c>
      <c r="W26" s="15">
        <v>3.1334201204928705E-2</v>
      </c>
    </row>
    <row r="27" spans="1:23" x14ac:dyDescent="0.35">
      <c r="A27" s="47" t="s">
        <v>19</v>
      </c>
      <c r="B27" s="3">
        <v>1.4437345229768813E-3</v>
      </c>
      <c r="C27" s="3">
        <v>1.5528437431376855E-2</v>
      </c>
      <c r="D27" s="3">
        <v>1.7383580763862455E-2</v>
      </c>
      <c r="E27" s="3">
        <v>5.8310107085228101E-3</v>
      </c>
      <c r="F27" s="3">
        <v>1.6953770700251277E-3</v>
      </c>
      <c r="G27" s="11">
        <v>9.4427775595027266E-3</v>
      </c>
      <c r="H27" s="12">
        <v>6.4677219317869752E-2</v>
      </c>
      <c r="I27" s="12">
        <v>7.0442252746605358E-2</v>
      </c>
      <c r="J27" s="12">
        <v>2.999801319905122E-2</v>
      </c>
      <c r="K27" s="13">
        <v>1.0816251574312504E-2</v>
      </c>
      <c r="M27" s="14">
        <f t="shared" si="0"/>
        <v>2.0843693728352831E-6</v>
      </c>
      <c r="N27" s="3">
        <f t="shared" si="1"/>
        <v>2.4113236906018584E-4</v>
      </c>
      <c r="O27" s="3">
        <f t="shared" si="2"/>
        <v>3.0218888017372877E-4</v>
      </c>
      <c r="P27" s="3">
        <f t="shared" si="3"/>
        <v>3.4000685882907686E-5</v>
      </c>
      <c r="Q27" s="15">
        <f t="shared" si="4"/>
        <v>2.8743034095669866E-6</v>
      </c>
      <c r="S27" s="14">
        <v>1.4437345229768813E-3</v>
      </c>
      <c r="T27" s="3">
        <v>1.5528437431376855E-2</v>
      </c>
      <c r="U27" s="3">
        <v>1.7383580763862455E-2</v>
      </c>
      <c r="V27" s="3">
        <v>5.8310107085228101E-3</v>
      </c>
      <c r="W27" s="15">
        <v>1.6953770700251277E-3</v>
      </c>
    </row>
    <row r="28" spans="1:23" x14ac:dyDescent="0.35">
      <c r="A28" s="47" t="s">
        <v>20</v>
      </c>
      <c r="B28" s="3">
        <v>3.9578646906485698E-3</v>
      </c>
      <c r="C28" s="3">
        <v>2.5096464535558555E-4</v>
      </c>
      <c r="D28" s="3">
        <v>6.3443725415556396E-5</v>
      </c>
      <c r="E28" s="10">
        <v>0</v>
      </c>
      <c r="F28" s="10">
        <v>0</v>
      </c>
      <c r="G28" s="11">
        <v>2.189510781055443E-2</v>
      </c>
      <c r="H28" s="12">
        <v>2.0805467224420211E-3</v>
      </c>
      <c r="I28" s="12">
        <v>6.132062719777689E-4</v>
      </c>
      <c r="J28" s="12">
        <v>0</v>
      </c>
      <c r="K28" s="13">
        <v>0</v>
      </c>
      <c r="M28" s="14">
        <f t="shared" si="0"/>
        <v>1.5664692909482698E-5</v>
      </c>
      <c r="N28" s="3">
        <f t="shared" si="1"/>
        <v>6.298325321845482E-8</v>
      </c>
      <c r="O28" s="3">
        <f t="shared" si="2"/>
        <v>4.0251062946045164E-9</v>
      </c>
      <c r="P28" s="3">
        <f t="shared" si="3"/>
        <v>0</v>
      </c>
      <c r="Q28" s="15">
        <f t="shared" si="4"/>
        <v>0</v>
      </c>
      <c r="S28" s="14">
        <v>3.9578646906485698E-3</v>
      </c>
      <c r="T28" s="3">
        <v>2.5096464535558555E-4</v>
      </c>
      <c r="U28" s="3">
        <v>6.3443725415556396E-5</v>
      </c>
      <c r="V28" s="35">
        <v>0</v>
      </c>
      <c r="W28" s="37">
        <v>0</v>
      </c>
    </row>
    <row r="29" spans="1:23" x14ac:dyDescent="0.35">
      <c r="A29" s="47" t="s">
        <v>21</v>
      </c>
      <c r="B29" s="3">
        <v>0.11979924765127313</v>
      </c>
      <c r="C29" s="10">
        <v>0</v>
      </c>
      <c r="D29" s="3">
        <v>4.0286765638878315E-3</v>
      </c>
      <c r="E29" s="10">
        <v>0</v>
      </c>
      <c r="F29" s="3">
        <v>1.9375737943144319E-3</v>
      </c>
      <c r="G29" s="11">
        <v>0.25420656079126613</v>
      </c>
      <c r="H29" s="12">
        <v>0</v>
      </c>
      <c r="I29" s="12">
        <v>2.2215401085931306E-2</v>
      </c>
      <c r="J29" s="12">
        <v>0</v>
      </c>
      <c r="K29" s="13">
        <v>1.2102703443575277E-2</v>
      </c>
      <c r="M29" s="14">
        <f t="shared" si="0"/>
        <v>1.4351859737811071E-2</v>
      </c>
      <c r="N29" s="3">
        <f t="shared" si="1"/>
        <v>0</v>
      </c>
      <c r="O29" s="3">
        <f t="shared" si="2"/>
        <v>1.6230234856419064E-5</v>
      </c>
      <c r="P29" s="3">
        <f t="shared" si="3"/>
        <v>0</v>
      </c>
      <c r="Q29" s="15">
        <f t="shared" si="4"/>
        <v>3.7541922084140243E-6</v>
      </c>
      <c r="S29" s="14">
        <v>0.11979924765127313</v>
      </c>
      <c r="T29" s="35">
        <v>0</v>
      </c>
      <c r="U29" s="3">
        <v>4.0286765638878315E-3</v>
      </c>
      <c r="V29" s="35">
        <v>0</v>
      </c>
      <c r="W29" s="15">
        <v>1.9375737943144319E-3</v>
      </c>
    </row>
    <row r="30" spans="1:23" x14ac:dyDescent="0.35">
      <c r="A30" s="47" t="s">
        <v>64</v>
      </c>
      <c r="B30" s="3">
        <v>1.152861004517873E-2</v>
      </c>
      <c r="C30" s="3">
        <v>4.4232518743921954E-3</v>
      </c>
      <c r="D30" s="3">
        <v>8.8821215581778965E-4</v>
      </c>
      <c r="E30" s="3">
        <v>1.4669209329617133E-3</v>
      </c>
      <c r="F30" s="3">
        <v>1.8164754321697799E-3</v>
      </c>
      <c r="G30" s="11">
        <v>5.1451304728972698E-2</v>
      </c>
      <c r="H30" s="12">
        <v>2.3977918218932814E-2</v>
      </c>
      <c r="I30" s="12">
        <v>6.2408450076244576E-3</v>
      </c>
      <c r="J30" s="12">
        <v>9.571057178185037E-3</v>
      </c>
      <c r="K30" s="13">
        <v>1.146351711642679E-2</v>
      </c>
      <c r="M30" s="14">
        <f t="shared" si="0"/>
        <v>1.3290884957379594E-4</v>
      </c>
      <c r="N30" s="3">
        <f t="shared" si="1"/>
        <v>1.9565157144314071E-5</v>
      </c>
      <c r="O30" s="3">
        <f t="shared" si="2"/>
        <v>7.8892083374248542E-7</v>
      </c>
      <c r="P30" s="3">
        <f t="shared" si="3"/>
        <v>2.1518570235612637E-6</v>
      </c>
      <c r="Q30" s="15">
        <f t="shared" si="4"/>
        <v>3.2995829956763888E-6</v>
      </c>
      <c r="S30" s="14">
        <v>1.152861004517873E-2</v>
      </c>
      <c r="T30" s="3">
        <v>4.4232518743921954E-3</v>
      </c>
      <c r="U30" s="3">
        <v>8.8821215581778965E-4</v>
      </c>
      <c r="V30" s="3">
        <v>1.4669209329617133E-3</v>
      </c>
      <c r="W30" s="15">
        <v>1.8164754321697799E-3</v>
      </c>
    </row>
    <row r="31" spans="1:23" x14ac:dyDescent="0.35">
      <c r="A31" s="47" t="s">
        <v>22</v>
      </c>
      <c r="B31" s="10">
        <v>0</v>
      </c>
      <c r="C31" s="3">
        <v>5.9760956175298807E-2</v>
      </c>
      <c r="D31" s="3">
        <v>9.2310620479634561E-3</v>
      </c>
      <c r="E31" s="3">
        <v>1.1882059556989878E-2</v>
      </c>
      <c r="F31" s="3">
        <v>5.5402500681178291E-3</v>
      </c>
      <c r="G31" s="11">
        <v>0</v>
      </c>
      <c r="H31" s="12">
        <v>0.16837068155555224</v>
      </c>
      <c r="I31" s="12">
        <v>4.3249198107470362E-2</v>
      </c>
      <c r="J31" s="12">
        <v>5.2669909777309384E-2</v>
      </c>
      <c r="K31" s="13">
        <v>2.8785563931711999E-2</v>
      </c>
      <c r="M31" s="14">
        <f t="shared" si="0"/>
        <v>0</v>
      </c>
      <c r="N31" s="3">
        <f t="shared" si="1"/>
        <v>3.5713718829859845E-3</v>
      </c>
      <c r="O31" s="3">
        <f t="shared" si="2"/>
        <v>8.5212506533351271E-5</v>
      </c>
      <c r="P31" s="3">
        <f t="shared" si="3"/>
        <v>1.4118333931585451E-4</v>
      </c>
      <c r="Q31" s="15">
        <f t="shared" si="4"/>
        <v>3.0694370817279607E-5</v>
      </c>
      <c r="S31" s="36">
        <v>0</v>
      </c>
      <c r="T31" s="3">
        <v>5.9760956175298807E-2</v>
      </c>
      <c r="U31" s="3">
        <v>9.2310620479634561E-3</v>
      </c>
      <c r="V31" s="3">
        <v>1.1882059556989878E-2</v>
      </c>
      <c r="W31" s="15">
        <v>5.5402500681178291E-3</v>
      </c>
    </row>
    <row r="32" spans="1:23" x14ac:dyDescent="0.35">
      <c r="A32" s="47" t="s">
        <v>23</v>
      </c>
      <c r="B32" s="10">
        <v>0</v>
      </c>
      <c r="C32" s="3">
        <v>3.1056874862753709E-3</v>
      </c>
      <c r="D32" s="3">
        <v>4.2507296028422787E-3</v>
      </c>
      <c r="E32" s="3">
        <v>5.1708962886900401E-3</v>
      </c>
      <c r="F32" s="3">
        <v>3.1788320062971147E-3</v>
      </c>
      <c r="G32" s="11">
        <v>0</v>
      </c>
      <c r="H32" s="12">
        <v>1.7933855048157692E-2</v>
      </c>
      <c r="I32" s="12">
        <v>2.32118088344129E-2</v>
      </c>
      <c r="J32" s="12">
        <v>2.7223265481030354E-2</v>
      </c>
      <c r="K32" s="13">
        <v>1.828223037582858E-2</v>
      </c>
      <c r="M32" s="14">
        <f t="shared" si="0"/>
        <v>0</v>
      </c>
      <c r="N32" s="3">
        <f t="shared" si="1"/>
        <v>9.6452947624074314E-6</v>
      </c>
      <c r="O32" s="3">
        <f t="shared" si="2"/>
        <v>1.8068702156479675E-5</v>
      </c>
      <c r="P32" s="3">
        <f t="shared" si="3"/>
        <v>2.6738168428388431E-5</v>
      </c>
      <c r="Q32" s="15">
        <f t="shared" si="4"/>
        <v>1.0104972924258939E-5</v>
      </c>
      <c r="S32" s="36">
        <v>0</v>
      </c>
      <c r="T32" s="3">
        <v>3.1056874862753709E-3</v>
      </c>
      <c r="U32" s="3">
        <v>4.2507296028422787E-3</v>
      </c>
      <c r="V32" s="3">
        <v>5.1708962886900401E-3</v>
      </c>
      <c r="W32" s="15">
        <v>3.1788320062971147E-3</v>
      </c>
    </row>
    <row r="33" spans="1:23" x14ac:dyDescent="0.35">
      <c r="A33" s="47" t="s">
        <v>24</v>
      </c>
      <c r="B33" s="10">
        <v>0</v>
      </c>
      <c r="C33" s="10">
        <v>0</v>
      </c>
      <c r="D33" s="3">
        <v>2.4425834284989216E-3</v>
      </c>
      <c r="E33" s="3">
        <v>1.0635176763972422E-3</v>
      </c>
      <c r="F33" s="3">
        <v>1.422905755199661E-3</v>
      </c>
      <c r="G33" s="11">
        <v>0</v>
      </c>
      <c r="H33" s="12">
        <v>0</v>
      </c>
      <c r="I33" s="12">
        <v>1.4691404147847004E-2</v>
      </c>
      <c r="J33" s="12">
        <v>7.2810263228835943E-3</v>
      </c>
      <c r="K33" s="13">
        <v>9.3272243350491675E-3</v>
      </c>
      <c r="M33" s="14">
        <f t="shared" si="0"/>
        <v>0</v>
      </c>
      <c r="N33" s="3">
        <f t="shared" si="1"/>
        <v>0</v>
      </c>
      <c r="O33" s="3">
        <f t="shared" si="2"/>
        <v>5.9662138051775463E-6</v>
      </c>
      <c r="P33" s="3">
        <f t="shared" si="3"/>
        <v>1.1310698480093891E-6</v>
      </c>
      <c r="Q33" s="15">
        <f t="shared" si="4"/>
        <v>2.0246607881803176E-6</v>
      </c>
      <c r="S33" s="36">
        <v>0</v>
      </c>
      <c r="T33" s="35">
        <v>0</v>
      </c>
      <c r="U33" s="3">
        <v>2.4425834284989216E-3</v>
      </c>
      <c r="V33" s="3">
        <v>1.0635176763972422E-3</v>
      </c>
      <c r="W33" s="15">
        <v>1.422905755199661E-3</v>
      </c>
    </row>
    <row r="34" spans="1:23" x14ac:dyDescent="0.35">
      <c r="A34" s="47" t="s">
        <v>25</v>
      </c>
      <c r="B34" s="3">
        <v>1.5713313547948055E-3</v>
      </c>
      <c r="C34" s="3">
        <v>1.0038585814223422E-3</v>
      </c>
      <c r="D34" s="3">
        <v>2.7915239182844816E-3</v>
      </c>
      <c r="E34" s="3">
        <v>1.085521490391668E-2</v>
      </c>
      <c r="F34" s="3">
        <v>3.6935000454118862E-3</v>
      </c>
      <c r="G34" s="11">
        <v>1.0144251277902239E-2</v>
      </c>
      <c r="H34" s="12">
        <v>6.9305433989804805E-3</v>
      </c>
      <c r="I34" s="12">
        <v>1.641742009261481E-2</v>
      </c>
      <c r="J34" s="12">
        <v>4.9099327590397174E-2</v>
      </c>
      <c r="K34" s="13">
        <v>2.0687961349685108E-2</v>
      </c>
      <c r="M34" s="14">
        <f t="shared" si="0"/>
        <v>2.4690822265612791E-6</v>
      </c>
      <c r="N34" s="3">
        <f t="shared" si="1"/>
        <v>1.0077320514952771E-6</v>
      </c>
      <c r="O34" s="3">
        <f t="shared" si="2"/>
        <v>7.7926057863543454E-6</v>
      </c>
      <c r="P34" s="3">
        <f t="shared" si="3"/>
        <v>1.1783569061021481E-4</v>
      </c>
      <c r="Q34" s="15">
        <f t="shared" si="4"/>
        <v>1.3641942585457605E-5</v>
      </c>
      <c r="S34" s="14">
        <v>1.5713313547948055E-3</v>
      </c>
      <c r="T34" s="3">
        <v>1.0038585814223422E-3</v>
      </c>
      <c r="U34" s="3">
        <v>2.7915239182844816E-3</v>
      </c>
      <c r="V34" s="3">
        <v>1.085521490391668E-2</v>
      </c>
      <c r="W34" s="15">
        <v>3.6935000454118862E-3</v>
      </c>
    </row>
    <row r="35" spans="1:23" x14ac:dyDescent="0.35">
      <c r="A35" s="47" t="s">
        <v>26</v>
      </c>
      <c r="B35" s="3">
        <v>7.8921003383678953E-4</v>
      </c>
      <c r="C35" s="3">
        <v>8.1563509740565298E-4</v>
      </c>
      <c r="D35" s="3">
        <v>2.6011927420378123E-3</v>
      </c>
      <c r="E35" s="3">
        <v>3.9973595423206691E-3</v>
      </c>
      <c r="F35" s="3">
        <v>1.120159849838031E-3</v>
      </c>
      <c r="G35" s="11">
        <v>5.6384937793413359E-3</v>
      </c>
      <c r="H35" s="12">
        <v>5.8004244651877913E-3</v>
      </c>
      <c r="I35" s="12">
        <v>1.5481740444142923E-2</v>
      </c>
      <c r="J35" s="12">
        <v>2.20739040735527E-2</v>
      </c>
      <c r="K35" s="13">
        <v>7.6106840116620441E-3</v>
      </c>
      <c r="M35" s="14">
        <f t="shared" si="0"/>
        <v>6.2285247750866645E-7</v>
      </c>
      <c r="N35" s="3">
        <f t="shared" si="1"/>
        <v>6.6526061211992903E-7</v>
      </c>
      <c r="O35" s="3">
        <f t="shared" si="2"/>
        <v>6.7662036812301929E-6</v>
      </c>
      <c r="P35" s="3">
        <f t="shared" si="3"/>
        <v>1.597888331058211E-5</v>
      </c>
      <c r="Q35" s="15">
        <f t="shared" si="4"/>
        <v>1.2547580891891602E-6</v>
      </c>
      <c r="S35" s="14">
        <v>7.8921003383678953E-4</v>
      </c>
      <c r="T35" s="3">
        <v>8.1563509740565298E-4</v>
      </c>
      <c r="U35" s="3">
        <v>2.6011927420378123E-3</v>
      </c>
      <c r="V35" s="3">
        <v>3.9973595423206691E-3</v>
      </c>
      <c r="W35" s="15">
        <v>1.120159849838031E-3</v>
      </c>
    </row>
    <row r="36" spans="1:23" x14ac:dyDescent="0.35">
      <c r="A36" s="47" t="s">
        <v>27</v>
      </c>
      <c r="B36" s="10">
        <v>0</v>
      </c>
      <c r="C36" s="3">
        <v>1.5779402076732441E-2</v>
      </c>
      <c r="D36" s="3">
        <v>1.481410988453242E-2</v>
      </c>
      <c r="E36" s="3">
        <v>9.5716590875751795E-3</v>
      </c>
      <c r="F36" s="3">
        <v>2.3432533074990162E-2</v>
      </c>
      <c r="G36" s="11">
        <v>0</v>
      </c>
      <c r="H36" s="12">
        <v>6.5469525906195383E-2</v>
      </c>
      <c r="I36" s="12">
        <v>6.2399625996154298E-2</v>
      </c>
      <c r="J36" s="12">
        <v>4.4498152312848593E-2</v>
      </c>
      <c r="K36" s="13">
        <v>8.7957057248015544E-2</v>
      </c>
      <c r="M36" s="14">
        <f t="shared" si="0"/>
        <v>0</v>
      </c>
      <c r="N36" s="3">
        <f t="shared" si="1"/>
        <v>2.4898952989918808E-4</v>
      </c>
      <c r="O36" s="3">
        <f t="shared" si="2"/>
        <v>2.1945785167100116E-4</v>
      </c>
      <c r="P36" s="3">
        <f t="shared" si="3"/>
        <v>9.161665768876052E-5</v>
      </c>
      <c r="Q36" s="15">
        <f t="shared" si="4"/>
        <v>5.4908360631050789E-4</v>
      </c>
      <c r="S36" s="36">
        <v>0</v>
      </c>
      <c r="T36" s="3">
        <v>1.5779402076732441E-2</v>
      </c>
      <c r="U36" s="3">
        <v>1.481410988453242E-2</v>
      </c>
      <c r="V36" s="3">
        <v>9.5716590875751795E-3</v>
      </c>
      <c r="W36" s="15">
        <v>2.3432533074990162E-2</v>
      </c>
    </row>
    <row r="37" spans="1:23" x14ac:dyDescent="0.35">
      <c r="A37" s="47" t="s">
        <v>28</v>
      </c>
      <c r="B37" s="10">
        <v>0</v>
      </c>
      <c r="C37" s="3">
        <v>4.1095460676977133E-3</v>
      </c>
      <c r="D37" s="3">
        <v>5.1706636213678468E-3</v>
      </c>
      <c r="E37" s="3">
        <v>9.9383893208156091E-3</v>
      </c>
      <c r="F37" s="3">
        <v>8.3860615785171511E-3</v>
      </c>
      <c r="G37" s="11">
        <v>0</v>
      </c>
      <c r="H37" s="12">
        <v>2.2579665401794031E-2</v>
      </c>
      <c r="I37" s="12">
        <v>2.7222273217316482E-2</v>
      </c>
      <c r="J37" s="12">
        <v>4.5829394691374738E-2</v>
      </c>
      <c r="K37" s="13">
        <v>4.0095305851086255E-2</v>
      </c>
      <c r="M37" s="14">
        <f t="shared" si="0"/>
        <v>0</v>
      </c>
      <c r="N37" s="3">
        <f t="shared" si="1"/>
        <v>1.6888368882529738E-5</v>
      </c>
      <c r="O37" s="3">
        <f t="shared" si="2"/>
        <v>2.6735762285336857E-5</v>
      </c>
      <c r="P37" s="3">
        <f t="shared" si="3"/>
        <v>9.8771582292101737E-5</v>
      </c>
      <c r="Q37" s="15">
        <f t="shared" si="4"/>
        <v>7.032602879868157E-5</v>
      </c>
      <c r="S37" s="36">
        <v>0</v>
      </c>
      <c r="T37" s="3">
        <v>4.1095460676977133E-3</v>
      </c>
      <c r="U37" s="3">
        <v>5.1706636213678468E-3</v>
      </c>
      <c r="V37" s="3">
        <v>9.9383893208156091E-3</v>
      </c>
      <c r="W37" s="15">
        <v>8.3860615785171511E-3</v>
      </c>
    </row>
    <row r="38" spans="1:23" x14ac:dyDescent="0.35">
      <c r="A38" s="47" t="s">
        <v>29</v>
      </c>
      <c r="B38" s="10">
        <v>0</v>
      </c>
      <c r="C38" s="3">
        <v>5.6467045205006749E-4</v>
      </c>
      <c r="D38" s="3">
        <v>1.4592056845577973E-3</v>
      </c>
      <c r="E38" s="3">
        <v>2.8238227959512985E-3</v>
      </c>
      <c r="F38" s="3">
        <v>2.6338893766461808E-3</v>
      </c>
      <c r="G38" s="11">
        <v>0</v>
      </c>
      <c r="H38" s="12">
        <v>4.2233217937226149E-3</v>
      </c>
      <c r="I38" s="12">
        <v>9.5284132717067781E-3</v>
      </c>
      <c r="J38" s="12">
        <v>1.6574890190642233E-2</v>
      </c>
      <c r="K38" s="13">
        <v>1.5643442514782457E-2</v>
      </c>
      <c r="M38" s="14">
        <f t="shared" si="0"/>
        <v>0</v>
      </c>
      <c r="N38" s="3">
        <f t="shared" si="1"/>
        <v>3.1885271941842754E-7</v>
      </c>
      <c r="O38" s="3">
        <f t="shared" si="2"/>
        <v>2.1292812298457896E-6</v>
      </c>
      <c r="P38" s="3">
        <f t="shared" si="3"/>
        <v>7.9739751829342089E-6</v>
      </c>
      <c r="Q38" s="15">
        <f t="shared" si="4"/>
        <v>6.9373732484096067E-6</v>
      </c>
      <c r="S38" s="36">
        <v>0</v>
      </c>
      <c r="T38" s="3">
        <v>5.6467045205006749E-4</v>
      </c>
      <c r="U38" s="3">
        <v>1.4592056845577973E-3</v>
      </c>
      <c r="V38" s="3">
        <v>2.8238227959512985E-3</v>
      </c>
      <c r="W38" s="15">
        <v>2.6338893766461808E-3</v>
      </c>
    </row>
    <row r="39" spans="1:23" x14ac:dyDescent="0.35">
      <c r="A39" s="47" t="s">
        <v>30</v>
      </c>
      <c r="B39" s="10">
        <v>0</v>
      </c>
      <c r="C39" s="3">
        <v>6.9015277472786018E-4</v>
      </c>
      <c r="D39" s="3">
        <v>8.184240578606776E-3</v>
      </c>
      <c r="E39" s="3">
        <v>8.7648525744462372E-3</v>
      </c>
      <c r="F39" s="3">
        <v>2.3311434712845508E-3</v>
      </c>
      <c r="G39" s="11">
        <v>0</v>
      </c>
      <c r="H39" s="12">
        <v>5.0233443106034222E-3</v>
      </c>
      <c r="I39" s="12">
        <v>3.9329735200938847E-2</v>
      </c>
      <c r="J39" s="12">
        <v>4.1519155557860073E-2</v>
      </c>
      <c r="K39" s="13">
        <v>1.4129984578476518E-2</v>
      </c>
      <c r="M39" s="14">
        <f t="shared" si="0"/>
        <v>0</v>
      </c>
      <c r="N39" s="3">
        <f t="shared" si="1"/>
        <v>4.7631085246456451E-7</v>
      </c>
      <c r="O39" s="3">
        <f t="shared" si="2"/>
        <v>6.6981793848513782E-5</v>
      </c>
      <c r="P39" s="3">
        <f t="shared" si="3"/>
        <v>7.6822640651776831E-5</v>
      </c>
      <c r="Q39" s="15">
        <f t="shared" si="4"/>
        <v>5.4342298837125856E-6</v>
      </c>
      <c r="S39" s="36">
        <v>0</v>
      </c>
      <c r="T39" s="3">
        <v>6.9015277472786018E-4</v>
      </c>
      <c r="U39" s="3">
        <v>8.184240578606776E-3</v>
      </c>
      <c r="V39" s="3">
        <v>8.7648525744462372E-3</v>
      </c>
      <c r="W39" s="15">
        <v>2.3311434712845508E-3</v>
      </c>
    </row>
    <row r="40" spans="1:23" x14ac:dyDescent="0.35">
      <c r="A40" s="47" t="s">
        <v>46</v>
      </c>
      <c r="B40" s="3">
        <v>1.4933555131282964E-3</v>
      </c>
      <c r="C40" s="10">
        <v>0</v>
      </c>
      <c r="D40" s="3">
        <v>5.7099352874000761E-3</v>
      </c>
      <c r="E40" s="3">
        <v>5.1342232653659968E-3</v>
      </c>
      <c r="F40" s="3">
        <v>6.4787623747388813E-3</v>
      </c>
      <c r="G40" s="11">
        <v>9.7168606233265561E-3</v>
      </c>
      <c r="H40" s="12">
        <v>0</v>
      </c>
      <c r="I40" s="12">
        <v>2.9494942454796325E-2</v>
      </c>
      <c r="J40" s="12">
        <v>2.7066735344809741E-2</v>
      </c>
      <c r="K40" s="13">
        <v>3.2647946370988647E-2</v>
      </c>
      <c r="M40" s="14">
        <f t="shared" si="0"/>
        <v>2.2301106885906774E-6</v>
      </c>
      <c r="N40" s="3">
        <f t="shared" si="1"/>
        <v>0</v>
      </c>
      <c r="O40" s="3">
        <f t="shared" si="2"/>
        <v>3.2603360986296593E-5</v>
      </c>
      <c r="P40" s="3">
        <f t="shared" si="3"/>
        <v>2.636024853862548E-5</v>
      </c>
      <c r="Q40" s="15">
        <f t="shared" si="4"/>
        <v>4.1974361908332189E-5</v>
      </c>
      <c r="S40" s="14">
        <v>1.4933555131282964E-3</v>
      </c>
      <c r="T40" s="35">
        <v>0</v>
      </c>
      <c r="U40" s="3">
        <v>5.7099352874000761E-3</v>
      </c>
      <c r="V40" s="3">
        <v>5.1342232653659968E-3</v>
      </c>
      <c r="W40" s="15">
        <v>6.4787623747388813E-3</v>
      </c>
    </row>
    <row r="41" spans="1:23" x14ac:dyDescent="0.35">
      <c r="A41" s="47" t="s">
        <v>31</v>
      </c>
      <c r="B41" s="3">
        <v>1.9375815201981057E-4</v>
      </c>
      <c r="C41" s="10">
        <v>0</v>
      </c>
      <c r="D41" s="3">
        <v>5.0754980332445116E-4</v>
      </c>
      <c r="E41" s="3">
        <v>1.8336511662021418E-3</v>
      </c>
      <c r="F41" s="3">
        <v>7.8713935394023797E-4</v>
      </c>
      <c r="G41" s="11">
        <v>1.6564190300876844E-3</v>
      </c>
      <c r="H41" s="12">
        <v>0</v>
      </c>
      <c r="I41" s="12">
        <v>3.8502300303178577E-3</v>
      </c>
      <c r="J41" s="12">
        <v>1.1554654039633509E-2</v>
      </c>
      <c r="K41" s="13">
        <v>5.6257678132880179E-3</v>
      </c>
      <c r="M41" s="14">
        <f t="shared" si="0"/>
        <v>3.754222147413202E-8</v>
      </c>
      <c r="N41" s="3">
        <f t="shared" si="1"/>
        <v>0</v>
      </c>
      <c r="O41" s="3">
        <f t="shared" si="2"/>
        <v>2.5760680285468905E-7</v>
      </c>
      <c r="P41" s="3">
        <f t="shared" si="3"/>
        <v>3.3622765993144749E-6</v>
      </c>
      <c r="Q41" s="15">
        <f t="shared" si="4"/>
        <v>6.1958836252145518E-7</v>
      </c>
      <c r="S41" s="14">
        <v>1.9375815201981057E-4</v>
      </c>
      <c r="T41" s="35">
        <v>0</v>
      </c>
      <c r="U41" s="3">
        <v>5.0754980332445116E-4</v>
      </c>
      <c r="V41" s="3">
        <v>1.8336511662021418E-3</v>
      </c>
      <c r="W41" s="15">
        <v>7.8713935394023797E-4</v>
      </c>
    </row>
    <row r="42" spans="1:23" x14ac:dyDescent="0.35">
      <c r="A42" s="47" t="s">
        <v>32</v>
      </c>
      <c r="B42" s="10">
        <v>0</v>
      </c>
      <c r="C42" s="10">
        <v>0</v>
      </c>
      <c r="D42" s="3">
        <v>2.5377490166222558E-4</v>
      </c>
      <c r="E42" s="3">
        <v>1.4669209329617133E-3</v>
      </c>
      <c r="F42" s="3">
        <v>1.3320819835911718E-3</v>
      </c>
      <c r="G42" s="11">
        <v>0</v>
      </c>
      <c r="H42" s="12">
        <v>0</v>
      </c>
      <c r="I42" s="12">
        <v>2.1010183727429776E-3</v>
      </c>
      <c r="J42" s="12">
        <v>9.571057178185037E-3</v>
      </c>
      <c r="K42" s="13">
        <v>8.819731010828535E-3</v>
      </c>
      <c r="M42" s="14">
        <f t="shared" si="0"/>
        <v>0</v>
      </c>
      <c r="N42" s="3">
        <f t="shared" si="1"/>
        <v>0</v>
      </c>
      <c r="O42" s="3">
        <f t="shared" si="2"/>
        <v>6.4401700713672262E-8</v>
      </c>
      <c r="P42" s="3">
        <f t="shared" si="3"/>
        <v>2.1518570235612637E-6</v>
      </c>
      <c r="Q42" s="15">
        <f t="shared" si="4"/>
        <v>1.7744424110081907E-6</v>
      </c>
      <c r="S42" s="36">
        <v>0</v>
      </c>
      <c r="T42" s="35">
        <v>0</v>
      </c>
      <c r="U42" s="3">
        <v>2.5377490166222558E-4</v>
      </c>
      <c r="V42" s="3">
        <v>1.4669209329617133E-3</v>
      </c>
      <c r="W42" s="15">
        <v>1.3320819835911718E-3</v>
      </c>
    </row>
    <row r="43" spans="1:23" x14ac:dyDescent="0.35">
      <c r="A43" s="47" t="s">
        <v>33</v>
      </c>
      <c r="B43" s="10">
        <v>0</v>
      </c>
      <c r="C43" s="3">
        <v>1.5685290334724097E-4</v>
      </c>
      <c r="D43" s="3">
        <v>2.4108615657911434E-3</v>
      </c>
      <c r="E43" s="3">
        <v>5.1342232653659966E-4</v>
      </c>
      <c r="F43" s="10">
        <v>0</v>
      </c>
      <c r="G43" s="11">
        <v>0</v>
      </c>
      <c r="H43" s="12">
        <v>1.3740631353571973E-3</v>
      </c>
      <c r="I43" s="12">
        <v>1.4532121670417076E-2</v>
      </c>
      <c r="J43" s="12">
        <v>3.8888721299744698E-3</v>
      </c>
      <c r="K43" s="13">
        <v>0</v>
      </c>
      <c r="M43" s="14">
        <f t="shared" si="0"/>
        <v>0</v>
      </c>
      <c r="N43" s="3">
        <f t="shared" si="1"/>
        <v>2.4602833288458918E-8</v>
      </c>
      <c r="O43" s="3">
        <f t="shared" si="2"/>
        <v>5.8122534894089233E-6</v>
      </c>
      <c r="P43" s="3">
        <f t="shared" si="3"/>
        <v>2.6360248538625477E-7</v>
      </c>
      <c r="Q43" s="15">
        <f t="shared" si="4"/>
        <v>0</v>
      </c>
      <c r="S43" s="36">
        <v>0</v>
      </c>
      <c r="T43" s="3">
        <v>1.5685290334724097E-4</v>
      </c>
      <c r="U43" s="3">
        <v>2.4108615657911434E-3</v>
      </c>
      <c r="V43" s="3">
        <v>5.1342232653659966E-4</v>
      </c>
      <c r="W43" s="37">
        <v>0</v>
      </c>
    </row>
    <row r="44" spans="1:23" x14ac:dyDescent="0.35">
      <c r="A44" s="47" t="s">
        <v>34</v>
      </c>
      <c r="B44" s="10">
        <v>0</v>
      </c>
      <c r="C44" s="3">
        <v>3.8272108416726792E-3</v>
      </c>
      <c r="D44" s="3">
        <v>1.5860931353889102E-4</v>
      </c>
      <c r="E44" s="3">
        <v>1.4669209329617132E-4</v>
      </c>
      <c r="F44" s="3">
        <v>9.0823771608488998E-5</v>
      </c>
      <c r="G44" s="11">
        <v>0</v>
      </c>
      <c r="H44" s="12">
        <v>2.1300797304155614E-2</v>
      </c>
      <c r="I44" s="12">
        <v>1.3876834359598149E-3</v>
      </c>
      <c r="J44" s="12">
        <v>1.2948767451023593E-3</v>
      </c>
      <c r="K44" s="13">
        <v>8.4525955963478665E-4</v>
      </c>
      <c r="M44" s="14">
        <f t="shared" si="0"/>
        <v>0</v>
      </c>
      <c r="N44" s="3">
        <f t="shared" si="1"/>
        <v>1.4647542826616897E-5</v>
      </c>
      <c r="O44" s="3">
        <f t="shared" si="2"/>
        <v>2.5156914341278237E-8</v>
      </c>
      <c r="P44" s="3">
        <f t="shared" si="3"/>
        <v>2.1518570235612631E-8</v>
      </c>
      <c r="Q44" s="15">
        <f t="shared" si="4"/>
        <v>8.2489574891909725E-9</v>
      </c>
      <c r="S44" s="36">
        <v>0</v>
      </c>
      <c r="T44" s="3">
        <v>3.8272108416726792E-3</v>
      </c>
      <c r="U44" s="3">
        <v>1.5860931353889102E-4</v>
      </c>
      <c r="V44" s="3">
        <v>1.4669209329617132E-4</v>
      </c>
      <c r="W44" s="15">
        <v>9.0823771608488998E-5</v>
      </c>
    </row>
    <row r="45" spans="1:23" x14ac:dyDescent="0.35">
      <c r="A45" s="47" t="s">
        <v>35</v>
      </c>
      <c r="B45" s="3">
        <v>1.7757225761327763E-2</v>
      </c>
      <c r="C45" s="3">
        <v>1.5685290334724097E-4</v>
      </c>
      <c r="D45" s="3">
        <v>4.4410607790889482E-4</v>
      </c>
      <c r="E45" s="3">
        <v>5.1342232653659966E-4</v>
      </c>
      <c r="F45" s="3">
        <v>8.4768853501256385E-4</v>
      </c>
      <c r="G45" s="11">
        <v>7.1578715778181187E-2</v>
      </c>
      <c r="H45" s="12">
        <v>1.3740631353571973E-3</v>
      </c>
      <c r="I45" s="12">
        <v>3.428253379584315E-3</v>
      </c>
      <c r="J45" s="12">
        <v>3.8888721299744698E-3</v>
      </c>
      <c r="K45" s="13">
        <v>5.9956987051932014E-3</v>
      </c>
      <c r="M45" s="14">
        <f t="shared" si="0"/>
        <v>3.1531906673876235E-4</v>
      </c>
      <c r="N45" s="3">
        <f t="shared" si="1"/>
        <v>2.4602833288458918E-8</v>
      </c>
      <c r="O45" s="3">
        <f t="shared" si="2"/>
        <v>1.9723020843562136E-7</v>
      </c>
      <c r="P45" s="3">
        <f t="shared" si="3"/>
        <v>2.6360248538625477E-7</v>
      </c>
      <c r="Q45" s="15">
        <f t="shared" si="4"/>
        <v>7.1857585239174666E-7</v>
      </c>
      <c r="S45" s="14">
        <v>1.7757225761327763E-2</v>
      </c>
      <c r="T45" s="3">
        <v>1.5685290334724097E-4</v>
      </c>
      <c r="U45" s="3">
        <v>4.4410607790889482E-4</v>
      </c>
      <c r="V45" s="3">
        <v>5.1342232653659966E-4</v>
      </c>
      <c r="W45" s="15">
        <v>8.4768853501256385E-4</v>
      </c>
    </row>
    <row r="46" spans="1:23" x14ac:dyDescent="0.35">
      <c r="A46" s="47" t="s">
        <v>36</v>
      </c>
      <c r="B46" s="3">
        <v>5.3637927449386592E-4</v>
      </c>
      <c r="C46" s="10">
        <v>0</v>
      </c>
      <c r="D46" s="10">
        <v>0</v>
      </c>
      <c r="E46" s="3">
        <v>3.3005720991638552E-4</v>
      </c>
      <c r="F46" s="10">
        <v>0</v>
      </c>
      <c r="G46" s="11">
        <v>4.0392947990560875E-3</v>
      </c>
      <c r="H46" s="12">
        <v>0</v>
      </c>
      <c r="I46" s="12">
        <v>0</v>
      </c>
      <c r="J46" s="12">
        <v>2.6458193118790566E-3</v>
      </c>
      <c r="K46" s="13">
        <v>0</v>
      </c>
      <c r="M46" s="14">
        <f t="shared" si="0"/>
        <v>2.8770272610656596E-7</v>
      </c>
      <c r="N46" s="3">
        <f t="shared" si="1"/>
        <v>0</v>
      </c>
      <c r="O46" s="3">
        <f t="shared" si="2"/>
        <v>0</v>
      </c>
      <c r="P46" s="3">
        <f t="shared" si="3"/>
        <v>1.0893776181778897E-7</v>
      </c>
      <c r="Q46" s="15">
        <f t="shared" si="4"/>
        <v>0</v>
      </c>
      <c r="S46" s="14">
        <v>5.3637927449386592E-4</v>
      </c>
      <c r="T46" s="35">
        <v>0</v>
      </c>
      <c r="U46" s="35">
        <v>0</v>
      </c>
      <c r="V46" s="3">
        <v>3.3005720991638552E-4</v>
      </c>
      <c r="W46" s="37">
        <v>0</v>
      </c>
    </row>
    <row r="47" spans="1:23" x14ac:dyDescent="0.35">
      <c r="A47" s="47" t="s">
        <v>37</v>
      </c>
      <c r="B47" s="10">
        <v>0</v>
      </c>
      <c r="C47" s="3">
        <v>6.5878219405841193E-4</v>
      </c>
      <c r="D47" s="10">
        <v>0</v>
      </c>
      <c r="E47" s="10">
        <v>0</v>
      </c>
      <c r="F47" s="10">
        <v>0</v>
      </c>
      <c r="G47" s="11">
        <v>0</v>
      </c>
      <c r="H47" s="12">
        <v>4.8256570362708523E-3</v>
      </c>
      <c r="I47" s="12">
        <v>0</v>
      </c>
      <c r="J47" s="12">
        <v>0</v>
      </c>
      <c r="K47" s="13">
        <v>0</v>
      </c>
      <c r="M47" s="14">
        <f t="shared" si="0"/>
        <v>0</v>
      </c>
      <c r="N47" s="3">
        <f t="shared" si="1"/>
        <v>4.3399397920841512E-7</v>
      </c>
      <c r="O47" s="3">
        <f t="shared" si="2"/>
        <v>0</v>
      </c>
      <c r="P47" s="3">
        <f t="shared" si="3"/>
        <v>0</v>
      </c>
      <c r="Q47" s="15">
        <f t="shared" si="4"/>
        <v>0</v>
      </c>
      <c r="S47" s="36">
        <v>0</v>
      </c>
      <c r="T47" s="3">
        <v>6.5878219405841193E-4</v>
      </c>
      <c r="U47" s="35">
        <v>0</v>
      </c>
      <c r="V47" s="35">
        <v>0</v>
      </c>
      <c r="W47" s="37">
        <v>0</v>
      </c>
    </row>
    <row r="48" spans="1:23" x14ac:dyDescent="0.35">
      <c r="A48" s="47" t="s">
        <v>38</v>
      </c>
      <c r="B48" s="3">
        <v>2.03918640479386E-3</v>
      </c>
      <c r="C48" s="3">
        <v>2.8233522602503374E-4</v>
      </c>
      <c r="D48" s="10">
        <v>0</v>
      </c>
      <c r="E48" s="10">
        <v>0</v>
      </c>
      <c r="F48" s="3">
        <v>1.2109836214465199E-4</v>
      </c>
      <c r="G48" s="11">
        <v>1.2633176530007855E-2</v>
      </c>
      <c r="H48" s="12">
        <v>2.3073607627533146E-3</v>
      </c>
      <c r="I48" s="12">
        <v>0</v>
      </c>
      <c r="J48" s="12">
        <v>0</v>
      </c>
      <c r="K48" s="13">
        <v>1.0921749183874258E-3</v>
      </c>
      <c r="M48" s="14">
        <f t="shared" si="0"/>
        <v>4.1582811934961084E-6</v>
      </c>
      <c r="N48" s="3">
        <f t="shared" si="1"/>
        <v>7.9713179854606886E-8</v>
      </c>
      <c r="O48" s="3">
        <f t="shared" si="2"/>
        <v>0</v>
      </c>
      <c r="P48" s="3">
        <f t="shared" si="3"/>
        <v>0</v>
      </c>
      <c r="Q48" s="15">
        <f t="shared" si="4"/>
        <v>1.4664813314117282E-8</v>
      </c>
      <c r="S48" s="14">
        <v>2.03918640479386E-3</v>
      </c>
      <c r="T48" s="3">
        <v>2.8233522602503374E-4</v>
      </c>
      <c r="U48" s="35">
        <v>0</v>
      </c>
      <c r="V48" s="35">
        <v>0</v>
      </c>
      <c r="W48" s="15">
        <v>1.2109836214465199E-4</v>
      </c>
    </row>
    <row r="49" spans="1:24" ht="15" thickBot="1" x14ac:dyDescent="0.4">
      <c r="A49" s="47" t="s">
        <v>39</v>
      </c>
      <c r="B49" s="10">
        <v>0</v>
      </c>
      <c r="C49" s="3">
        <v>2.5096464535558555E-4</v>
      </c>
      <c r="D49" s="3">
        <v>9.5165588123334607E-5</v>
      </c>
      <c r="E49" s="10">
        <v>0</v>
      </c>
      <c r="F49" s="3">
        <v>6.0549181072325996E-5</v>
      </c>
      <c r="G49" s="16">
        <v>0</v>
      </c>
      <c r="H49" s="17">
        <v>2.0805467224420211E-3</v>
      </c>
      <c r="I49" s="17">
        <v>8.8122308249004863E-4</v>
      </c>
      <c r="J49" s="17">
        <v>0</v>
      </c>
      <c r="K49" s="18">
        <v>5.8805695333920933E-4</v>
      </c>
      <c r="M49" s="19">
        <f t="shared" si="0"/>
        <v>0</v>
      </c>
      <c r="N49" s="20">
        <f t="shared" si="1"/>
        <v>6.298325321845482E-8</v>
      </c>
      <c r="O49" s="20">
        <f t="shared" si="2"/>
        <v>9.0564891628601652E-9</v>
      </c>
      <c r="P49" s="20">
        <f t="shared" si="3"/>
        <v>0</v>
      </c>
      <c r="Q49" s="21">
        <f t="shared" si="4"/>
        <v>3.6662033285293206E-9</v>
      </c>
      <c r="S49" s="38">
        <v>0</v>
      </c>
      <c r="T49" s="20">
        <v>2.5096464535558555E-4</v>
      </c>
      <c r="U49" s="20">
        <v>9.5165588123334607E-5</v>
      </c>
      <c r="V49" s="39">
        <v>0</v>
      </c>
      <c r="W49" s="21">
        <v>6.0549181072325996E-5</v>
      </c>
    </row>
    <row r="50" spans="1:24" ht="15" thickBot="1" x14ac:dyDescent="0.4">
      <c r="F50" s="1" t="s">
        <v>40</v>
      </c>
      <c r="G50" s="12">
        <f>SUM(G8:G49)</f>
        <v>1.8233809599269812</v>
      </c>
      <c r="H50" s="12">
        <f t="shared" ref="H50:K50" si="5">SUM(H8:H49)</f>
        <v>1.425146210925053</v>
      </c>
      <c r="I50" s="12">
        <f t="shared" si="5"/>
        <v>2.3454563574240672</v>
      </c>
      <c r="J50" s="12">
        <f t="shared" si="5"/>
        <v>2.3882924084889878</v>
      </c>
      <c r="K50" s="12">
        <f t="shared" si="5"/>
        <v>2.1378626765893425</v>
      </c>
      <c r="L50" s="1" t="s">
        <v>41</v>
      </c>
      <c r="M50" s="12">
        <f t="shared" ref="M50:Q50" si="6">SUM(M8:M49)</f>
        <v>0.2482888036027745</v>
      </c>
      <c r="N50" s="12">
        <f t="shared" si="6"/>
        <v>0.48430153287982314</v>
      </c>
      <c r="O50" s="12">
        <f t="shared" si="6"/>
        <v>0.1477717309410935</v>
      </c>
      <c r="P50" s="12">
        <f t="shared" si="6"/>
        <v>0.15216411507709601</v>
      </c>
      <c r="Q50" s="12">
        <f t="shared" si="6"/>
        <v>0.19706154059852615</v>
      </c>
    </row>
    <row r="51" spans="1:24" x14ac:dyDescent="0.35">
      <c r="L51" s="1" t="s">
        <v>42</v>
      </c>
      <c r="M51" s="12">
        <f>1-M50</f>
        <v>0.7517111963972255</v>
      </c>
      <c r="N51" s="12">
        <f t="shared" ref="N51:Q51" si="7">1-N50</f>
        <v>0.51569846712017686</v>
      </c>
      <c r="O51" s="12">
        <f t="shared" si="7"/>
        <v>0.85222826905890647</v>
      </c>
      <c r="P51" s="12">
        <f t="shared" si="7"/>
        <v>0.84783588492290396</v>
      </c>
      <c r="Q51" s="12">
        <f t="shared" si="7"/>
        <v>0.8029384594014739</v>
      </c>
      <c r="S51" s="22">
        <v>27</v>
      </c>
      <c r="T51" s="22">
        <v>33</v>
      </c>
      <c r="U51" s="22">
        <v>39</v>
      </c>
      <c r="V51" s="22">
        <v>36</v>
      </c>
      <c r="W51" s="22">
        <v>37</v>
      </c>
      <c r="X51" s="40" t="s">
        <v>57</v>
      </c>
    </row>
    <row r="53" spans="1:24" ht="16.5" thickBot="1" x14ac:dyDescent="0.45">
      <c r="A53" t="s">
        <v>56</v>
      </c>
      <c r="B53" t="s">
        <v>4</v>
      </c>
      <c r="C53" s="2" t="s">
        <v>65</v>
      </c>
      <c r="D53" t="s">
        <v>53</v>
      </c>
      <c r="E53" t="s">
        <v>54</v>
      </c>
      <c r="F53" t="s">
        <v>55</v>
      </c>
    </row>
    <row r="54" spans="1:24" x14ac:dyDescent="0.35">
      <c r="A54" s="40" t="s">
        <v>57</v>
      </c>
      <c r="B54" s="41">
        <v>27</v>
      </c>
      <c r="C54" s="41">
        <v>33</v>
      </c>
      <c r="D54" s="41">
        <v>39</v>
      </c>
      <c r="E54" s="41">
        <v>36</v>
      </c>
      <c r="F54" s="42">
        <v>37</v>
      </c>
    </row>
    <row r="55" spans="1:24" x14ac:dyDescent="0.35">
      <c r="A55" s="43" t="s">
        <v>58</v>
      </c>
      <c r="B55" s="44">
        <v>1.8233809599269812</v>
      </c>
      <c r="C55" s="44">
        <v>1.425146210925053</v>
      </c>
      <c r="D55" s="44">
        <v>2.3454563574240672</v>
      </c>
      <c r="E55" s="44">
        <v>2.3882924084889878</v>
      </c>
      <c r="F55" s="45">
        <v>2.1378626765893425</v>
      </c>
    </row>
    <row r="56" spans="1:24" x14ac:dyDescent="0.35">
      <c r="A56" s="43" t="s">
        <v>59</v>
      </c>
      <c r="B56" s="30">
        <v>0.2482888036027745</v>
      </c>
      <c r="C56" s="30">
        <v>0.48430153287982314</v>
      </c>
      <c r="D56" s="30">
        <v>0.1477717309410935</v>
      </c>
      <c r="E56" s="30">
        <v>0.15216411507709601</v>
      </c>
      <c r="F56" s="31">
        <v>0.19706154059852615</v>
      </c>
    </row>
    <row r="57" spans="1:24" x14ac:dyDescent="0.35">
      <c r="A57" s="43" t="s">
        <v>60</v>
      </c>
      <c r="B57" s="30">
        <v>0.7517111963972255</v>
      </c>
      <c r="C57" s="30">
        <v>0.51569846712017686</v>
      </c>
      <c r="D57" s="30">
        <v>0.85222826905890647</v>
      </c>
      <c r="E57" s="30">
        <v>0.84783588492290396</v>
      </c>
      <c r="F57" s="31">
        <v>0.8029384594014739</v>
      </c>
    </row>
    <row r="58" spans="1:24" x14ac:dyDescent="0.35">
      <c r="A58" s="43" t="s">
        <v>61</v>
      </c>
      <c r="B58" s="44">
        <f>LN(B54)</f>
        <v>3.2958368660043291</v>
      </c>
      <c r="C58" s="44">
        <f t="shared" ref="C58:F58" si="8">LN(C54)</f>
        <v>3.4965075614664802</v>
      </c>
      <c r="D58" s="44">
        <f t="shared" si="8"/>
        <v>3.6635616461296463</v>
      </c>
      <c r="E58" s="44">
        <f t="shared" si="8"/>
        <v>3.5835189384561099</v>
      </c>
      <c r="F58" s="45">
        <f t="shared" si="8"/>
        <v>3.6109179126442243</v>
      </c>
    </row>
    <row r="59" spans="1:24" ht="15" thickBot="1" x14ac:dyDescent="0.4">
      <c r="A59" s="46" t="s">
        <v>62</v>
      </c>
      <c r="B59" s="33">
        <f t="shared" ref="B59:F59" si="9">B55/B58</f>
        <v>0.55323762493667861</v>
      </c>
      <c r="C59" s="33">
        <f t="shared" si="9"/>
        <v>0.40759134246726136</v>
      </c>
      <c r="D59" s="33">
        <f t="shared" si="9"/>
        <v>0.64021206246165241</v>
      </c>
      <c r="E59" s="33">
        <f t="shared" si="9"/>
        <v>0.66646568624468816</v>
      </c>
      <c r="F59" s="34">
        <f t="shared" si="9"/>
        <v>0.59205518605207386</v>
      </c>
    </row>
    <row r="60" spans="1:24" ht="15" thickBot="1" x14ac:dyDescent="0.4"/>
    <row r="61" spans="1:24" x14ac:dyDescent="0.35">
      <c r="A61" s="48" t="s">
        <v>52</v>
      </c>
      <c r="B61" s="49"/>
      <c r="C61" s="49"/>
      <c r="D61" s="49"/>
      <c r="E61" s="49"/>
      <c r="F61" s="50"/>
    </row>
    <row r="62" spans="1:24" x14ac:dyDescent="0.35">
      <c r="A62" s="51"/>
      <c r="F62" s="52"/>
    </row>
    <row r="63" spans="1:24" ht="16.5" thickBot="1" x14ac:dyDescent="0.45">
      <c r="A63" s="51"/>
      <c r="B63" s="2" t="s">
        <v>65</v>
      </c>
      <c r="C63" t="s">
        <v>53</v>
      </c>
      <c r="D63" t="s">
        <v>54</v>
      </c>
      <c r="E63" t="s">
        <v>55</v>
      </c>
      <c r="F63" s="52"/>
    </row>
    <row r="64" spans="1:24" x14ac:dyDescent="0.35">
      <c r="A64" s="51" t="s">
        <v>4</v>
      </c>
      <c r="B64" s="26">
        <f>20/(60-20)</f>
        <v>0.5</v>
      </c>
      <c r="C64" s="27">
        <f>25/(66-25)</f>
        <v>0.6097560975609756</v>
      </c>
      <c r="D64" s="27">
        <f>23/(63-23)</f>
        <v>0.57499999999999996</v>
      </c>
      <c r="E64" s="28">
        <f>24/(64-24)</f>
        <v>0.6</v>
      </c>
      <c r="F64" s="52"/>
    </row>
    <row r="65" spans="1:6" ht="16" x14ac:dyDescent="0.4">
      <c r="A65" s="53" t="s">
        <v>65</v>
      </c>
      <c r="B65" s="29">
        <v>1</v>
      </c>
      <c r="C65" s="30">
        <f>31/(72-31)</f>
        <v>0.75609756097560976</v>
      </c>
      <c r="D65" s="30">
        <f>28/(69-28)</f>
        <v>0.68292682926829273</v>
      </c>
      <c r="E65" s="31">
        <f>29/(70-29)</f>
        <v>0.70731707317073167</v>
      </c>
      <c r="F65" s="52"/>
    </row>
    <row r="66" spans="1:6" x14ac:dyDescent="0.35">
      <c r="A66" s="51" t="s">
        <v>53</v>
      </c>
      <c r="B66" s="29"/>
      <c r="C66" s="30">
        <v>1</v>
      </c>
      <c r="D66" s="30">
        <f>35/(75-35)</f>
        <v>0.875</v>
      </c>
      <c r="E66" s="31">
        <f>36/(76-36)</f>
        <v>0.9</v>
      </c>
      <c r="F66" s="52"/>
    </row>
    <row r="67" spans="1:6" x14ac:dyDescent="0.35">
      <c r="A67" s="51" t="s">
        <v>54</v>
      </c>
      <c r="B67" s="29"/>
      <c r="C67" s="30"/>
      <c r="D67" s="30">
        <v>1</v>
      </c>
      <c r="E67" s="31">
        <f>34/(73-34)</f>
        <v>0.87179487179487181</v>
      </c>
      <c r="F67" s="52"/>
    </row>
    <row r="68" spans="1:6" ht="15" thickBot="1" x14ac:dyDescent="0.4">
      <c r="A68" s="51" t="s">
        <v>55</v>
      </c>
      <c r="B68" s="32"/>
      <c r="C68" s="33"/>
      <c r="D68" s="33"/>
      <c r="E68" s="34">
        <v>1</v>
      </c>
      <c r="F68" s="52"/>
    </row>
    <row r="69" spans="1:6" x14ac:dyDescent="0.35">
      <c r="A69" s="51"/>
      <c r="F69" s="52"/>
    </row>
    <row r="70" spans="1:6" x14ac:dyDescent="0.35">
      <c r="A70" s="51" t="s">
        <v>48</v>
      </c>
      <c r="B70" t="s">
        <v>49</v>
      </c>
      <c r="F70" s="52"/>
    </row>
    <row r="71" spans="1:6" x14ac:dyDescent="0.35">
      <c r="A71" s="51"/>
      <c r="B71" t="s">
        <v>50</v>
      </c>
      <c r="F71" s="52"/>
    </row>
    <row r="72" spans="1:6" ht="15" thickBot="1" x14ac:dyDescent="0.4">
      <c r="A72" s="54"/>
      <c r="B72" s="55" t="s">
        <v>51</v>
      </c>
      <c r="C72" s="55"/>
      <c r="D72" s="55"/>
      <c r="E72" s="55"/>
      <c r="F72" s="56"/>
    </row>
  </sheetData>
  <mergeCells count="2">
    <mergeCell ref="G5:K5"/>
    <mergeCell ref="M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16S affiliations</vt:lpstr>
      <vt:lpstr>Graph Fig2</vt:lpstr>
      <vt:lpstr>PCoA</vt:lpstr>
      <vt:lpstr>Diversity indexes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cp:lastPrinted>2025-04-14T14:16:53Z</cp:lastPrinted>
  <dcterms:created xsi:type="dcterms:W3CDTF">2024-07-22T16:04:17Z</dcterms:created>
  <dcterms:modified xsi:type="dcterms:W3CDTF">2025-04-16T19:10:55Z</dcterms:modified>
</cp:coreProperties>
</file>