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ath-my.sharepoint.com/personal/gwyn_gould_strath_ac_uk/Documents/Manuscripts submitted/Omale et al 2025/Data for paper/"/>
    </mc:Choice>
  </mc:AlternateContent>
  <xr:revisionPtr revIDLastSave="2" documentId="8_{CE29DA68-0BA9-4D6C-B661-D358ED74EF60}" xr6:coauthVersionLast="47" xr6:coauthVersionMax="47" xr10:uidLastSave="{DE9DA02A-2950-4AD9-B6C8-5AE08DEB7D12}"/>
  <bookViews>
    <workbookView xWindow="760" yWindow="760" windowWidth="27700" windowHeight="18850" activeTab="6" xr2:uid="{FAC956AC-23A7-4EDE-B560-00989A478DF8}"/>
  </bookViews>
  <sheets>
    <sheet name="signalling GAPDH" sheetId="1" r:id="rId1"/>
    <sheet name="signalling" sheetId="8" r:id="rId2"/>
    <sheet name="AMPK" sheetId="3" r:id="rId3"/>
    <sheet name="normalising" sheetId="9" r:id="rId4"/>
    <sheet name="Akt" sheetId="4" r:id="rId5"/>
    <sheet name="p38 kinase" sheetId="6" r:id="rId6"/>
    <sheet name="IR-B subunit" sheetId="7" r:id="rId7"/>
  </sheets>
  <definedNames>
    <definedName name="CIQWBGuid" hidden="1">"f67e9157-c7d8-4c33-9afd-f8579c6d8da7"</definedName>
    <definedName name="CIQWBInfo" hidden="1">"{ ""CIQVersion"":""9.51.3510.3078"" }"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3" i="6"/>
  <c r="C18" i="6"/>
  <c r="C19" i="6"/>
  <c r="C20" i="6"/>
  <c r="C17" i="6"/>
  <c r="D18" i="6"/>
  <c r="D19" i="6"/>
  <c r="D20" i="6"/>
  <c r="D17" i="6"/>
  <c r="C14" i="6"/>
  <c r="C15" i="6"/>
  <c r="C16" i="6"/>
  <c r="C13" i="6"/>
  <c r="D60" i="9"/>
  <c r="D61" i="9"/>
  <c r="D62" i="9"/>
  <c r="D63" i="9"/>
  <c r="D64" i="9"/>
  <c r="D65" i="9"/>
  <c r="D66" i="9"/>
  <c r="D59" i="9"/>
  <c r="C60" i="9"/>
  <c r="C61" i="9"/>
  <c r="C62" i="9"/>
  <c r="C63" i="9"/>
  <c r="C64" i="9"/>
  <c r="C65" i="9"/>
  <c r="C66" i="9"/>
  <c r="C59" i="9"/>
  <c r="E32" i="4"/>
  <c r="E33" i="4"/>
  <c r="E31" i="4"/>
  <c r="E30" i="4"/>
  <c r="F19" i="7"/>
  <c r="F20" i="7"/>
  <c r="F21" i="7"/>
  <c r="F18" i="7"/>
  <c r="F15" i="7"/>
  <c r="F16" i="7"/>
  <c r="F17" i="7"/>
  <c r="F14" i="7"/>
  <c r="E19" i="7"/>
  <c r="E20" i="7"/>
  <c r="E21" i="7"/>
  <c r="E18" i="7"/>
  <c r="E15" i="7"/>
  <c r="E16" i="7"/>
  <c r="E17" i="7"/>
  <c r="E14" i="7"/>
  <c r="D19" i="7"/>
  <c r="D20" i="7"/>
  <c r="D21" i="7"/>
  <c r="D18" i="7"/>
  <c r="D15" i="7"/>
  <c r="D16" i="7"/>
  <c r="D17" i="7"/>
  <c r="D14" i="7"/>
  <c r="G48" i="9"/>
  <c r="G49" i="9"/>
  <c r="G50" i="9"/>
  <c r="G51" i="9"/>
  <c r="G52" i="9"/>
  <c r="G53" i="9"/>
  <c r="G54" i="9"/>
  <c r="G47" i="9"/>
  <c r="F48" i="9"/>
  <c r="F49" i="9"/>
  <c r="F50" i="9"/>
  <c r="F51" i="9"/>
  <c r="F52" i="9"/>
  <c r="F53" i="9"/>
  <c r="F54" i="9"/>
  <c r="F47" i="9"/>
  <c r="E48" i="9"/>
  <c r="E49" i="9"/>
  <c r="E50" i="9"/>
  <c r="E51" i="9"/>
  <c r="E52" i="9"/>
  <c r="E53" i="9"/>
  <c r="E54" i="9"/>
  <c r="E47" i="9"/>
  <c r="D54" i="8"/>
  <c r="D55" i="8"/>
  <c r="D56" i="8"/>
  <c r="D53" i="8"/>
  <c r="C53" i="8"/>
  <c r="C54" i="8"/>
  <c r="C55" i="8"/>
  <c r="C56" i="8"/>
  <c r="C52" i="8"/>
  <c r="D32" i="8"/>
  <c r="D33" i="8"/>
  <c r="D34" i="8"/>
  <c r="D31" i="8"/>
  <c r="D30" i="8"/>
  <c r="F31" i="4"/>
  <c r="F32" i="4"/>
  <c r="F33" i="4"/>
  <c r="F30" i="4"/>
  <c r="F27" i="4"/>
  <c r="F28" i="4"/>
  <c r="F29" i="4"/>
  <c r="E27" i="4"/>
  <c r="E28" i="4"/>
  <c r="E29" i="4"/>
  <c r="E26" i="4"/>
  <c r="D31" i="4"/>
  <c r="D32" i="4"/>
  <c r="D33" i="4"/>
  <c r="D30" i="4"/>
  <c r="D27" i="4"/>
  <c r="D28" i="4"/>
  <c r="D29" i="4"/>
  <c r="D26" i="4"/>
  <c r="H37" i="9"/>
  <c r="H38" i="9"/>
  <c r="H39" i="9"/>
  <c r="H40" i="9"/>
  <c r="H41" i="9"/>
  <c r="H42" i="9"/>
  <c r="H43" i="9"/>
  <c r="H36" i="9"/>
  <c r="G37" i="9"/>
  <c r="G38" i="9"/>
  <c r="G39" i="9"/>
  <c r="G40" i="9"/>
  <c r="G41" i="9"/>
  <c r="G42" i="9"/>
  <c r="G43" i="9"/>
  <c r="G36" i="9"/>
  <c r="F37" i="9"/>
  <c r="F38" i="9"/>
  <c r="F39" i="9"/>
  <c r="F40" i="9"/>
  <c r="F41" i="9"/>
  <c r="F42" i="9"/>
  <c r="F43" i="9"/>
  <c r="F36" i="9"/>
  <c r="M26" i="9"/>
  <c r="M27" i="9"/>
  <c r="M28" i="9"/>
  <c r="M29" i="9"/>
  <c r="M30" i="9"/>
  <c r="M31" i="9"/>
  <c r="M32" i="9"/>
  <c r="M25" i="9"/>
  <c r="L26" i="9"/>
  <c r="L27" i="9"/>
  <c r="L28" i="9"/>
  <c r="L29" i="9"/>
  <c r="L30" i="9"/>
  <c r="L31" i="9"/>
  <c r="L32" i="9"/>
  <c r="L25" i="9"/>
  <c r="K26" i="9"/>
  <c r="K27" i="9"/>
  <c r="K28" i="9"/>
  <c r="K29" i="9"/>
  <c r="K30" i="9"/>
  <c r="K31" i="9"/>
  <c r="K32" i="9"/>
  <c r="K25" i="9"/>
  <c r="L15" i="9"/>
  <c r="L16" i="9"/>
  <c r="L17" i="9"/>
  <c r="L18" i="9"/>
  <c r="L14" i="9"/>
  <c r="K15" i="9"/>
  <c r="K16" i="9"/>
  <c r="K17" i="9"/>
  <c r="K18" i="9"/>
  <c r="K14" i="9"/>
  <c r="J15" i="9"/>
  <c r="J16" i="9"/>
  <c r="J17" i="9"/>
  <c r="J18" i="9"/>
  <c r="J14" i="9"/>
  <c r="K9" i="9"/>
  <c r="K20" i="9" s="1"/>
  <c r="K10" i="9"/>
  <c r="K21" i="9" s="1"/>
  <c r="K8" i="9"/>
  <c r="K19" i="9" s="1"/>
  <c r="I8" i="9"/>
  <c r="I9" i="9"/>
  <c r="I10" i="9"/>
  <c r="I7" i="9"/>
  <c r="H8" i="9"/>
  <c r="H9" i="9"/>
  <c r="H10" i="9"/>
  <c r="H7" i="9"/>
  <c r="G8" i="9"/>
  <c r="G9" i="9"/>
  <c r="G10" i="9"/>
  <c r="G7" i="9"/>
  <c r="F20" i="4"/>
  <c r="F21" i="4"/>
  <c r="F22" i="4"/>
  <c r="F16" i="4"/>
  <c r="F17" i="4"/>
  <c r="F18" i="4"/>
  <c r="F19" i="4"/>
  <c r="F15" i="4"/>
  <c r="E20" i="4"/>
  <c r="E21" i="4"/>
  <c r="E22" i="4"/>
  <c r="E19" i="4"/>
  <c r="E16" i="4"/>
  <c r="E17" i="4"/>
  <c r="E18" i="4"/>
  <c r="E15" i="4"/>
  <c r="D20" i="4"/>
  <c r="H20" i="4" s="1"/>
  <c r="D21" i="4"/>
  <c r="H21" i="4" s="1"/>
  <c r="D22" i="4"/>
  <c r="H22" i="4" s="1"/>
  <c r="D19" i="4"/>
  <c r="H19" i="4" s="1"/>
  <c r="D16" i="4"/>
  <c r="H16" i="4" s="1"/>
  <c r="D17" i="4"/>
  <c r="H17" i="4" s="1"/>
  <c r="D18" i="4"/>
  <c r="H18" i="4" s="1"/>
  <c r="D15" i="4"/>
  <c r="D37" i="8"/>
  <c r="D39" i="8"/>
  <c r="D40" i="8"/>
  <c r="D41" i="8"/>
  <c r="C38" i="8"/>
  <c r="C39" i="8"/>
  <c r="C40" i="8"/>
  <c r="C41" i="8"/>
  <c r="C37" i="8"/>
  <c r="B37" i="8"/>
  <c r="B39" i="8"/>
  <c r="B40" i="8"/>
  <c r="B41" i="8"/>
  <c r="B38" i="8"/>
  <c r="C31" i="8"/>
  <c r="C32" i="8"/>
  <c r="C33" i="8"/>
  <c r="C34" i="8"/>
  <c r="C30" i="8"/>
  <c r="D18" i="8"/>
  <c r="D19" i="8"/>
  <c r="D20" i="8"/>
  <c r="D21" i="8"/>
  <c r="D17" i="8"/>
  <c r="C18" i="8"/>
  <c r="C19" i="8"/>
  <c r="C20" i="8"/>
  <c r="C21" i="8"/>
  <c r="C17" i="8"/>
  <c r="C25" i="8"/>
  <c r="D25" i="8" s="1"/>
  <c r="C26" i="8"/>
  <c r="D26" i="8" s="1"/>
  <c r="C27" i="8"/>
  <c r="D27" i="8" s="1"/>
  <c r="B23" i="8"/>
  <c r="C23" i="8" s="1"/>
  <c r="D10" i="8"/>
  <c r="D12" i="8"/>
  <c r="D13" i="8"/>
  <c r="D14" i="8"/>
  <c r="C11" i="8"/>
  <c r="C12" i="8"/>
  <c r="C13" i="8"/>
  <c r="C14" i="8"/>
  <c r="C10" i="8"/>
  <c r="B10" i="8"/>
  <c r="B11" i="8"/>
  <c r="B12" i="8"/>
  <c r="B13" i="8"/>
  <c r="B14" i="8"/>
  <c r="C3" i="8"/>
  <c r="D3" i="8" s="1"/>
  <c r="C2" i="8"/>
  <c r="D2" i="8" s="1"/>
  <c r="C4" i="8"/>
  <c r="D4" i="8" s="1"/>
  <c r="C5" i="8"/>
  <c r="D5" i="8" s="1"/>
  <c r="C6" i="8"/>
  <c r="D6" i="8" s="1"/>
  <c r="B25" i="8"/>
  <c r="B26" i="8"/>
  <c r="B27" i="8"/>
  <c r="B24" i="8"/>
  <c r="C24" i="8" s="1"/>
  <c r="D24" i="8" s="1"/>
  <c r="C2" i="1"/>
  <c r="C3" i="1"/>
  <c r="C4" i="1"/>
  <c r="C5" i="1"/>
  <c r="C6" i="1"/>
  <c r="C10" i="1"/>
  <c r="C11" i="1"/>
  <c r="F8" i="7"/>
  <c r="F9" i="7"/>
  <c r="F10" i="7"/>
  <c r="F7" i="7"/>
  <c r="F4" i="7"/>
  <c r="F5" i="7"/>
  <c r="F6" i="7"/>
  <c r="F3" i="7"/>
  <c r="E8" i="7"/>
  <c r="E9" i="7"/>
  <c r="E10" i="7"/>
  <c r="E7" i="7"/>
  <c r="E4" i="7"/>
  <c r="E5" i="7"/>
  <c r="E6" i="7"/>
  <c r="E3" i="7"/>
  <c r="D8" i="7"/>
  <c r="D9" i="7"/>
  <c r="D10" i="7"/>
  <c r="D7" i="7"/>
  <c r="D4" i="7"/>
  <c r="D5" i="7"/>
  <c r="D6" i="7"/>
  <c r="D3" i="7"/>
  <c r="C3" i="6"/>
  <c r="C4" i="6"/>
  <c r="C5" i="6"/>
  <c r="C6" i="6"/>
  <c r="C7" i="6"/>
  <c r="C8" i="6"/>
  <c r="C9" i="6"/>
  <c r="C10" i="6"/>
  <c r="D8" i="6"/>
  <c r="D9" i="6"/>
  <c r="D10" i="6"/>
  <c r="D7" i="6"/>
  <c r="D4" i="6"/>
  <c r="D5" i="6"/>
  <c r="D6" i="6"/>
  <c r="D3" i="6"/>
  <c r="F8" i="4"/>
  <c r="F9" i="4"/>
  <c r="F10" i="4"/>
  <c r="F7" i="4"/>
  <c r="F4" i="4"/>
  <c r="F5" i="4"/>
  <c r="F6" i="4"/>
  <c r="F3" i="4"/>
  <c r="E8" i="4"/>
  <c r="E9" i="4"/>
  <c r="E10" i="4"/>
  <c r="E7" i="4"/>
  <c r="E4" i="4"/>
  <c r="E5" i="4"/>
  <c r="E6" i="4"/>
  <c r="E3" i="4"/>
  <c r="D8" i="4"/>
  <c r="D9" i="4"/>
  <c r="D10" i="4"/>
  <c r="D7" i="4"/>
  <c r="D4" i="4"/>
  <c r="D5" i="4"/>
  <c r="D6" i="4"/>
  <c r="D3" i="4"/>
  <c r="F8" i="3"/>
  <c r="F9" i="3"/>
  <c r="F10" i="3"/>
  <c r="F7" i="3"/>
  <c r="F4" i="3"/>
  <c r="F5" i="3"/>
  <c r="F6" i="3"/>
  <c r="F3" i="3"/>
  <c r="E8" i="3"/>
  <c r="E9" i="3"/>
  <c r="E10" i="3"/>
  <c r="E7" i="3"/>
  <c r="E4" i="3"/>
  <c r="E5" i="3"/>
  <c r="E6" i="3"/>
  <c r="E3" i="3"/>
  <c r="D8" i="3"/>
  <c r="D9" i="3"/>
  <c r="D10" i="3"/>
  <c r="D7" i="3"/>
  <c r="D4" i="3"/>
  <c r="D5" i="3"/>
  <c r="D6" i="3"/>
  <c r="D3" i="3"/>
  <c r="C7" i="1"/>
  <c r="C8" i="1"/>
  <c r="C9" i="1"/>
  <c r="J21" i="9" l="1"/>
  <c r="J20" i="9"/>
  <c r="J19" i="9"/>
  <c r="L21" i="9"/>
  <c r="L20" i="9"/>
  <c r="L19" i="9"/>
  <c r="D23" i="8"/>
</calcChain>
</file>

<file path=xl/sharedStrings.xml><?xml version="1.0" encoding="utf-8"?>
<sst xmlns="http://schemas.openxmlformats.org/spreadsheetml/2006/main" count="69" uniqueCount="44">
  <si>
    <t>GAPDH</t>
  </si>
  <si>
    <t>data</t>
  </si>
  <si>
    <t>normalised</t>
  </si>
  <si>
    <t xml:space="preserve">raw data </t>
  </si>
  <si>
    <t>p-values</t>
  </si>
  <si>
    <t>**</t>
  </si>
  <si>
    <t>AMPKnorm/GAPDH</t>
  </si>
  <si>
    <t>Aktnorm/GAPDH</t>
  </si>
  <si>
    <t>norm to 0</t>
  </si>
  <si>
    <t>norm</t>
  </si>
  <si>
    <t>p38norm/GAPDH</t>
  </si>
  <si>
    <t>Pampk/gapdh</t>
  </si>
  <si>
    <t>Pampk/AMPK</t>
  </si>
  <si>
    <t xml:space="preserve">relative to insulin </t>
  </si>
  <si>
    <t>norm to 0 PCE</t>
  </si>
  <si>
    <t>phospho/relative</t>
  </si>
  <si>
    <t>0 PCE=1</t>
  </si>
  <si>
    <t>phospho/relative to norm</t>
  </si>
  <si>
    <t>phospho/GAPDH</t>
  </si>
  <si>
    <t>pAkt/GAPDH</t>
  </si>
  <si>
    <t>pAkt/Akt</t>
  </si>
  <si>
    <t>relative to insulin</t>
  </si>
  <si>
    <t>Pp38/p38</t>
  </si>
  <si>
    <t>pp38/GAPDH</t>
  </si>
  <si>
    <t xml:space="preserve">norm to PCE </t>
  </si>
  <si>
    <t>AMPK</t>
  </si>
  <si>
    <t>Akt</t>
  </si>
  <si>
    <t>normalised data</t>
  </si>
  <si>
    <t>mean</t>
  </si>
  <si>
    <t>PCE conc</t>
  </si>
  <si>
    <t>Akt expression (relative to 0 PCE)</t>
  </si>
  <si>
    <t>GLUT1</t>
  </si>
  <si>
    <t xml:space="preserve">normalised </t>
  </si>
  <si>
    <t>caveolin</t>
  </si>
  <si>
    <t>FINAL</t>
  </si>
  <si>
    <t>pAkt raw</t>
  </si>
  <si>
    <t>norm Akt raw</t>
  </si>
  <si>
    <t>Akt/GAPDH</t>
  </si>
  <si>
    <t>ir-b subunit raw</t>
  </si>
  <si>
    <t>norm/AMPK</t>
  </si>
  <si>
    <t>NO SIGNIFICANT CHANGES</t>
  </si>
  <si>
    <t>P-VALUES - not sig</t>
  </si>
  <si>
    <t xml:space="preserve">p38 raw data </t>
  </si>
  <si>
    <t>NORM/AMPK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</si>
</sst>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C273F-9331-46F0-8FF1-0F69525AFDD9}">
  <dimension ref="A1:H14"/>
  <sheetViews>
    <sheetView workbookViewId="0">
      <selection activeCell="C2" sqref="C2:C6"/>
    </sheetView>
  </sheetViews>
  <sheetFormatPr defaultRowHeight="14.5" x14ac:dyDescent="0.35"/>
  <sheetData>
    <row r="1" spans="1:8" x14ac:dyDescent="0.35">
      <c r="A1" t="s">
        <v>1</v>
      </c>
      <c r="B1" t="s">
        <v>0</v>
      </c>
      <c r="C1" t="s">
        <v>2</v>
      </c>
    </row>
    <row r="2" spans="1:8" x14ac:dyDescent="0.35">
      <c r="A2">
        <v>632.02</v>
      </c>
      <c r="B2" s="1">
        <v>206.34800000000001</v>
      </c>
      <c r="C2">
        <f>A2/B2</f>
        <v>3.0628840599375811</v>
      </c>
    </row>
    <row r="3" spans="1:8" x14ac:dyDescent="0.35">
      <c r="A3">
        <v>588.33600000000001</v>
      </c>
      <c r="B3" s="1">
        <v>197.12799999999999</v>
      </c>
      <c r="C3">
        <f t="shared" ref="C3:C11" si="0">A3/B3</f>
        <v>2.9845379651799848</v>
      </c>
    </row>
    <row r="4" spans="1:8" x14ac:dyDescent="0.35">
      <c r="A4">
        <v>545.50900000000001</v>
      </c>
      <c r="B4" s="1">
        <v>199.11199999999999</v>
      </c>
      <c r="C4">
        <f t="shared" si="0"/>
        <v>2.7397093093334406</v>
      </c>
    </row>
    <row r="5" spans="1:8" x14ac:dyDescent="0.35">
      <c r="A5">
        <v>656.79399999999998</v>
      </c>
      <c r="B5" s="1">
        <v>175.596</v>
      </c>
      <c r="C5">
        <f t="shared" si="0"/>
        <v>3.7403699400897512</v>
      </c>
    </row>
    <row r="6" spans="1:8" x14ac:dyDescent="0.35">
      <c r="A6">
        <v>576.46299999999997</v>
      </c>
      <c r="B6" s="1">
        <v>211.286</v>
      </c>
      <c r="C6">
        <f t="shared" si="0"/>
        <v>2.7283539846464033</v>
      </c>
    </row>
    <row r="7" spans="1:8" x14ac:dyDescent="0.35">
      <c r="B7" s="1">
        <v>247.958</v>
      </c>
      <c r="C7">
        <f t="shared" si="0"/>
        <v>0</v>
      </c>
    </row>
    <row r="8" spans="1:8" x14ac:dyDescent="0.35">
      <c r="B8" s="1">
        <v>216.952</v>
      </c>
      <c r="C8">
        <f t="shared" si="0"/>
        <v>0</v>
      </c>
    </row>
    <row r="9" spans="1:8" x14ac:dyDescent="0.35">
      <c r="B9" s="1">
        <v>206.95</v>
      </c>
      <c r="C9">
        <f t="shared" si="0"/>
        <v>0</v>
      </c>
    </row>
    <row r="10" spans="1:8" x14ac:dyDescent="0.35">
      <c r="B10" s="1">
        <v>224.047</v>
      </c>
      <c r="C10">
        <f t="shared" si="0"/>
        <v>0</v>
      </c>
      <c r="F10">
        <v>1</v>
      </c>
      <c r="G10">
        <v>67.248999999999995</v>
      </c>
      <c r="H10">
        <v>18.626999999999999</v>
      </c>
    </row>
    <row r="11" spans="1:8" x14ac:dyDescent="0.35">
      <c r="B11" s="1">
        <v>240.072</v>
      </c>
      <c r="C11">
        <f t="shared" si="0"/>
        <v>0</v>
      </c>
      <c r="F11">
        <v>2</v>
      </c>
      <c r="G11">
        <v>58.72</v>
      </c>
      <c r="H11">
        <v>8.8409999999999993</v>
      </c>
    </row>
    <row r="12" spans="1:8" x14ac:dyDescent="0.35">
      <c r="F12">
        <v>3</v>
      </c>
      <c r="G12">
        <v>77.192999999999998</v>
      </c>
      <c r="H12">
        <v>26.683</v>
      </c>
    </row>
    <row r="13" spans="1:8" x14ac:dyDescent="0.35">
      <c r="F13">
        <v>4</v>
      </c>
      <c r="G13">
        <v>67.328999999999994</v>
      </c>
      <c r="H13">
        <v>15.619</v>
      </c>
    </row>
    <row r="14" spans="1:8" x14ac:dyDescent="0.35">
      <c r="F14">
        <v>5</v>
      </c>
      <c r="G14">
        <v>80.37</v>
      </c>
      <c r="H14">
        <v>30.966000000000001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C9D7-803B-4AB9-ADAA-C7B62C532573}">
  <dimension ref="A1:F56"/>
  <sheetViews>
    <sheetView workbookViewId="0">
      <selection activeCell="D52" sqref="D52:D56"/>
    </sheetView>
  </sheetViews>
  <sheetFormatPr defaultRowHeight="14.5" x14ac:dyDescent="0.35"/>
  <cols>
    <col min="1" max="1" width="17" customWidth="1"/>
    <col min="2" max="2" width="13.453125" customWidth="1"/>
    <col min="3" max="3" width="22.453125" customWidth="1"/>
    <col min="4" max="4" width="16.453125" customWidth="1"/>
    <col min="6" max="6" width="17.26953125" customWidth="1"/>
  </cols>
  <sheetData>
    <row r="1" spans="1:4" x14ac:dyDescent="0.35">
      <c r="A1" t="s">
        <v>6</v>
      </c>
      <c r="B1" t="s">
        <v>11</v>
      </c>
      <c r="C1" t="s">
        <v>12</v>
      </c>
      <c r="D1" t="s">
        <v>13</v>
      </c>
    </row>
    <row r="2" spans="1:4" x14ac:dyDescent="0.35">
      <c r="A2">
        <v>1.0904389999999999</v>
      </c>
      <c r="B2">
        <v>0.593337</v>
      </c>
      <c r="C2">
        <f>B2/A2</f>
        <v>0.54412672327383749</v>
      </c>
      <c r="D2">
        <f>(C2/0.544126723)*100</f>
        <v>100.00000005032605</v>
      </c>
    </row>
    <row r="3" spans="1:4" x14ac:dyDescent="0.35">
      <c r="A3" s="1">
        <v>1.3049900000000001</v>
      </c>
      <c r="B3">
        <v>0.39276</v>
      </c>
      <c r="C3">
        <f>B3/A3</f>
        <v>0.3009678235082261</v>
      </c>
      <c r="D3">
        <f t="shared" ref="D3:D6" si="0">(C3/0.544126723)*100</f>
        <v>55.312082789991202</v>
      </c>
    </row>
    <row r="4" spans="1:4" x14ac:dyDescent="0.35">
      <c r="A4" s="1">
        <v>1.6401269999999999</v>
      </c>
      <c r="B4">
        <v>0.47455700000000001</v>
      </c>
      <c r="C4">
        <f t="shared" ref="C4:C6" si="1">B4/A4</f>
        <v>0.28934161805762604</v>
      </c>
      <c r="D4">
        <f t="shared" si="0"/>
        <v>53.175410401158707</v>
      </c>
    </row>
    <row r="5" spans="1:4" x14ac:dyDescent="0.35">
      <c r="A5" s="1">
        <v>1.7151019999999999</v>
      </c>
      <c r="B5">
        <v>0.55437499999999995</v>
      </c>
      <c r="C5">
        <f t="shared" si="1"/>
        <v>0.32323150459856032</v>
      </c>
      <c r="D5">
        <f t="shared" si="0"/>
        <v>59.403718092809108</v>
      </c>
    </row>
    <row r="6" spans="1:4" x14ac:dyDescent="0.35">
      <c r="A6" s="1">
        <v>1.344344</v>
      </c>
      <c r="B6">
        <v>0.624556</v>
      </c>
      <c r="C6">
        <f t="shared" si="1"/>
        <v>0.46458049427825021</v>
      </c>
      <c r="D6">
        <f t="shared" si="0"/>
        <v>85.380936947338682</v>
      </c>
    </row>
    <row r="9" spans="1:4" x14ac:dyDescent="0.35">
      <c r="A9" t="s">
        <v>6</v>
      </c>
      <c r="B9" t="s">
        <v>14</v>
      </c>
      <c r="C9" t="s">
        <v>15</v>
      </c>
      <c r="D9" t="s">
        <v>16</v>
      </c>
    </row>
    <row r="10" spans="1:4" x14ac:dyDescent="0.35">
      <c r="A10">
        <v>1.0904389999999999</v>
      </c>
      <c r="B10">
        <f>A10/A11</f>
        <v>0.83559184361565975</v>
      </c>
      <c r="C10">
        <f>C2/B10</f>
        <v>0.65118721231093657</v>
      </c>
      <c r="D10">
        <f>C10/C11</f>
        <v>2.1636439560893401</v>
      </c>
    </row>
    <row r="11" spans="1:4" x14ac:dyDescent="0.35">
      <c r="A11">
        <v>1.3049900000000001</v>
      </c>
      <c r="B11">
        <f>A11/1.30499</f>
        <v>1</v>
      </c>
      <c r="C11">
        <f t="shared" ref="C11:C14" si="2">C3/B11</f>
        <v>0.3009678235082261</v>
      </c>
      <c r="D11">
        <v>1</v>
      </c>
    </row>
    <row r="12" spans="1:4" x14ac:dyDescent="0.35">
      <c r="A12">
        <v>1.6401269999999999</v>
      </c>
      <c r="B12">
        <f t="shared" ref="B12:B14" si="3">A12/1.30499</f>
        <v>1.25681192959333</v>
      </c>
      <c r="C12">
        <f t="shared" si="2"/>
        <v>0.23021870754461177</v>
      </c>
      <c r="D12">
        <f t="shared" ref="D12:D14" si="4">C12/0.300967824</f>
        <v>0.76492797298030024</v>
      </c>
    </row>
    <row r="13" spans="1:4" x14ac:dyDescent="0.35">
      <c r="A13">
        <v>1.7151019999999999</v>
      </c>
      <c r="B13">
        <f t="shared" si="3"/>
        <v>1.3142644771224299</v>
      </c>
      <c r="C13">
        <f t="shared" si="2"/>
        <v>0.24594098845787321</v>
      </c>
      <c r="D13">
        <f t="shared" si="4"/>
        <v>0.81716704858747036</v>
      </c>
    </row>
    <row r="14" spans="1:4" x14ac:dyDescent="0.35">
      <c r="A14">
        <v>1.344344</v>
      </c>
      <c r="B14">
        <f t="shared" si="3"/>
        <v>1.0301565529237771</v>
      </c>
      <c r="C14">
        <f t="shared" si="2"/>
        <v>0.4509804776368056</v>
      </c>
      <c r="D14">
        <f t="shared" si="4"/>
        <v>1.4984341902169769</v>
      </c>
    </row>
    <row r="16" spans="1:4" x14ac:dyDescent="0.35">
      <c r="A16" t="s">
        <v>7</v>
      </c>
      <c r="B16" t="s">
        <v>19</v>
      </c>
      <c r="C16" t="s">
        <v>20</v>
      </c>
      <c r="D16" t="s">
        <v>21</v>
      </c>
    </row>
    <row r="17" spans="1:6" x14ac:dyDescent="0.35">
      <c r="A17">
        <v>2.5178479999999999</v>
      </c>
      <c r="B17">
        <v>0.5933374687421249</v>
      </c>
      <c r="C17">
        <f>B17/A17</f>
        <v>0.23565261633828766</v>
      </c>
      <c r="D17">
        <f>C17/0.235652616</f>
        <v>1.0000000014355352</v>
      </c>
    </row>
    <row r="18" spans="1:6" x14ac:dyDescent="0.35">
      <c r="A18">
        <v>2.5836009999999998</v>
      </c>
      <c r="B18">
        <v>0.39276003408952564</v>
      </c>
      <c r="C18">
        <f t="shared" ref="C18:C21" si="5">B18/A18</f>
        <v>0.15202039095414721</v>
      </c>
      <c r="D18">
        <f t="shared" ref="D18:D21" si="6">C18/0.235652616</f>
        <v>0.64510376983953022</v>
      </c>
    </row>
    <row r="19" spans="1:6" x14ac:dyDescent="0.35">
      <c r="A19">
        <v>2.3730869999999999</v>
      </c>
      <c r="B19">
        <v>0.47455703322753023</v>
      </c>
      <c r="C19">
        <f t="shared" si="5"/>
        <v>0.1999745619218892</v>
      </c>
      <c r="D19">
        <f t="shared" si="6"/>
        <v>0.848598947536781</v>
      </c>
    </row>
    <row r="20" spans="1:6" x14ac:dyDescent="0.35">
      <c r="A20">
        <v>3.6124849999999999</v>
      </c>
      <c r="B20">
        <v>0.55437481491605733</v>
      </c>
      <c r="C20">
        <f t="shared" si="5"/>
        <v>0.15346079358559478</v>
      </c>
      <c r="D20">
        <f t="shared" si="6"/>
        <v>0.65121616806322558</v>
      </c>
    </row>
    <row r="21" spans="1:6" x14ac:dyDescent="0.35">
      <c r="A21">
        <v>1.888582</v>
      </c>
      <c r="B21">
        <v>0.62455628863246981</v>
      </c>
      <c r="C21">
        <f t="shared" si="5"/>
        <v>0.33070117613768946</v>
      </c>
      <c r="D21">
        <f t="shared" si="6"/>
        <v>1.4033418416950205</v>
      </c>
    </row>
    <row r="22" spans="1:6" x14ac:dyDescent="0.35">
      <c r="A22" t="s">
        <v>7</v>
      </c>
      <c r="B22" t="s">
        <v>14</v>
      </c>
      <c r="C22" t="s">
        <v>17</v>
      </c>
      <c r="D22" t="s">
        <v>9</v>
      </c>
      <c r="F22" t="s">
        <v>18</v>
      </c>
    </row>
    <row r="23" spans="1:6" x14ac:dyDescent="0.35">
      <c r="A23">
        <v>2.5178479999999999</v>
      </c>
      <c r="B23">
        <f>4.029702/A24</f>
        <v>1.5597230377291234</v>
      </c>
      <c r="C23">
        <f>F23/B23</f>
        <v>0.38041206957229651</v>
      </c>
      <c r="D23">
        <f>C23/C24</f>
        <v>0.96856104632475271</v>
      </c>
      <c r="F23" s="1">
        <v>0.5933374687421249</v>
      </c>
    </row>
    <row r="24" spans="1:6" x14ac:dyDescent="0.35">
      <c r="A24">
        <v>2.5836009999999998</v>
      </c>
      <c r="B24">
        <f>A24/2.583601</f>
        <v>1</v>
      </c>
      <c r="C24">
        <f t="shared" ref="C24:C27" si="7">F24/B24</f>
        <v>0.39276003408952564</v>
      </c>
      <c r="D24">
        <f>C24/0.392760034</f>
        <v>1.0000000002279399</v>
      </c>
      <c r="F24" s="1">
        <v>0.39276003408952564</v>
      </c>
    </row>
    <row r="25" spans="1:6" x14ac:dyDescent="0.35">
      <c r="A25">
        <v>2.3730869999999999</v>
      </c>
      <c r="B25">
        <f t="shared" ref="B25:B27" si="8">A25/2.583601</f>
        <v>0.91851915214462299</v>
      </c>
      <c r="C25">
        <f t="shared" si="7"/>
        <v>0.51665447815595478</v>
      </c>
      <c r="D25">
        <f t="shared" ref="D25:D27" si="9">C25/0.392760034</f>
        <v>1.3154456498390943</v>
      </c>
      <c r="F25" s="1">
        <v>0.47455703322753023</v>
      </c>
    </row>
    <row r="26" spans="1:6" x14ac:dyDescent="0.35">
      <c r="A26">
        <v>3.6124849999999999</v>
      </c>
      <c r="B26">
        <f t="shared" si="8"/>
        <v>1.3982364149882278</v>
      </c>
      <c r="C26">
        <f t="shared" si="7"/>
        <v>0.39648145976853622</v>
      </c>
      <c r="D26">
        <f t="shared" si="9"/>
        <v>1.0094750622425506</v>
      </c>
      <c r="F26" s="1">
        <v>0.55437481491605733</v>
      </c>
    </row>
    <row r="27" spans="1:6" x14ac:dyDescent="0.35">
      <c r="A27">
        <v>1.888582</v>
      </c>
      <c r="B27">
        <f t="shared" si="8"/>
        <v>0.73098826018413843</v>
      </c>
      <c r="C27">
        <f t="shared" si="7"/>
        <v>0.85439988937051048</v>
      </c>
      <c r="D27">
        <f t="shared" si="9"/>
        <v>2.1753738043787583</v>
      </c>
      <c r="F27" s="1">
        <v>0.62455628863246981</v>
      </c>
    </row>
    <row r="29" spans="1:6" x14ac:dyDescent="0.35">
      <c r="A29" t="s">
        <v>10</v>
      </c>
      <c r="B29" t="s">
        <v>23</v>
      </c>
      <c r="C29" t="s">
        <v>22</v>
      </c>
      <c r="D29" t="s">
        <v>21</v>
      </c>
    </row>
    <row r="30" spans="1:6" x14ac:dyDescent="0.35">
      <c r="A30">
        <v>2.2889293814333067</v>
      </c>
      <c r="B30">
        <v>0.32590090526683074</v>
      </c>
      <c r="C30" s="1">
        <f>B30/A30</f>
        <v>0.1423813717934603</v>
      </c>
      <c r="D30">
        <f>1*100</f>
        <v>100</v>
      </c>
    </row>
    <row r="31" spans="1:6" x14ac:dyDescent="0.35">
      <c r="A31">
        <v>2.6584503469826712</v>
      </c>
      <c r="B31">
        <v>0.29787752120449656</v>
      </c>
      <c r="C31" s="1">
        <f t="shared" ref="C31:C34" si="10">B31/A31</f>
        <v>0.11204930780166203</v>
      </c>
      <c r="D31">
        <f>(C31/0.142381372)*100</f>
        <v>78.696606324078701</v>
      </c>
    </row>
    <row r="32" spans="1:6" x14ac:dyDescent="0.35">
      <c r="A32">
        <v>2.554135361002853</v>
      </c>
      <c r="B32">
        <v>0.38768632729318175</v>
      </c>
      <c r="C32" s="1">
        <f t="shared" si="10"/>
        <v>0.15178769818251175</v>
      </c>
      <c r="D32">
        <f t="shared" ref="D32:D34" si="11">(C32/0.142381372)*100</f>
        <v>106.60643035699344</v>
      </c>
    </row>
    <row r="33" spans="1:4" x14ac:dyDescent="0.35">
      <c r="A33">
        <v>3.09905692612588</v>
      </c>
      <c r="B33">
        <v>0.3834312854506936</v>
      </c>
      <c r="C33" s="1">
        <f t="shared" si="10"/>
        <v>0.12372515077676217</v>
      </c>
      <c r="D33">
        <f t="shared" si="11"/>
        <v>86.897006988219047</v>
      </c>
    </row>
    <row r="34" spans="1:4" x14ac:dyDescent="0.35">
      <c r="A34">
        <v>2.4602008651780052</v>
      </c>
      <c r="B34">
        <v>0.38038488115634733</v>
      </c>
      <c r="C34" s="1">
        <f t="shared" si="10"/>
        <v>0.15461537573633241</v>
      </c>
      <c r="D34">
        <f t="shared" si="11"/>
        <v>108.59241877254308</v>
      </c>
    </row>
    <row r="36" spans="1:4" x14ac:dyDescent="0.35">
      <c r="A36" t="s">
        <v>10</v>
      </c>
      <c r="B36" t="s">
        <v>24</v>
      </c>
      <c r="C36" t="s">
        <v>17</v>
      </c>
      <c r="D36" t="s">
        <v>8</v>
      </c>
    </row>
    <row r="37" spans="1:4" x14ac:dyDescent="0.35">
      <c r="A37">
        <v>2.2889293814333067</v>
      </c>
      <c r="B37">
        <f>A37/A38</f>
        <v>0.86100136646570469</v>
      </c>
      <c r="C37">
        <f>B30/B37</f>
        <v>0.37851380724819322</v>
      </c>
      <c r="D37">
        <f>C38/C37</f>
        <v>0.78696606438749694</v>
      </c>
    </row>
    <row r="38" spans="1:4" x14ac:dyDescent="0.35">
      <c r="A38">
        <v>2.6584503469826712</v>
      </c>
      <c r="B38">
        <f>A38/2.658450347</f>
        <v>0.99999999999348166</v>
      </c>
      <c r="C38">
        <f t="shared" ref="C38:C41" si="12">B31/B38</f>
        <v>0.29787752120643823</v>
      </c>
      <c r="D38">
        <v>1</v>
      </c>
    </row>
    <row r="39" spans="1:4" x14ac:dyDescent="0.35">
      <c r="A39">
        <v>2.554135361002853</v>
      </c>
      <c r="B39">
        <f t="shared" ref="B39:B41" si="13">A39/2.658450347</f>
        <v>0.96076098012706379</v>
      </c>
      <c r="C39">
        <f t="shared" si="12"/>
        <v>0.40352005890362969</v>
      </c>
      <c r="D39">
        <f t="shared" ref="D39:D41" si="14">C39/0.297877521</f>
        <v>1.3546509234700852</v>
      </c>
    </row>
    <row r="40" spans="1:4" x14ac:dyDescent="0.35">
      <c r="A40">
        <v>3.09905692612588</v>
      </c>
      <c r="B40">
        <f t="shared" si="13"/>
        <v>1.1657381262069064</v>
      </c>
      <c r="C40">
        <f t="shared" si="12"/>
        <v>0.32891717001511067</v>
      </c>
      <c r="D40">
        <f t="shared" si="14"/>
        <v>1.1042027236929728</v>
      </c>
    </row>
    <row r="41" spans="1:4" x14ac:dyDescent="0.35">
      <c r="A41">
        <v>2.4602008651780052</v>
      </c>
      <c r="B41">
        <f t="shared" si="13"/>
        <v>0.92542667496283504</v>
      </c>
      <c r="C41">
        <f t="shared" si="12"/>
        <v>0.41103729927778831</v>
      </c>
      <c r="D41">
        <f t="shared" si="14"/>
        <v>1.3798869343947184</v>
      </c>
    </row>
    <row r="44" spans="1:4" x14ac:dyDescent="0.35">
      <c r="A44" t="s">
        <v>35</v>
      </c>
      <c r="B44" t="s">
        <v>36</v>
      </c>
    </row>
    <row r="45" spans="1:4" x14ac:dyDescent="0.35">
      <c r="A45">
        <v>2678.4430000000002</v>
      </c>
      <c r="B45">
        <v>632.02</v>
      </c>
    </row>
    <row r="46" spans="1:4" x14ac:dyDescent="0.35">
      <c r="A46">
        <v>2188.8069999999998</v>
      </c>
      <c r="B46">
        <v>588.33600000000001</v>
      </c>
    </row>
    <row r="47" spans="1:4" x14ac:dyDescent="0.35">
      <c r="A47">
        <v>1458.1310000000001</v>
      </c>
      <c r="B47">
        <v>545.50900000000001</v>
      </c>
    </row>
    <row r="48" spans="1:4" x14ac:dyDescent="0.35">
      <c r="A48">
        <v>1472.097</v>
      </c>
      <c r="B48">
        <v>656.79399999999998</v>
      </c>
    </row>
    <row r="49" spans="1:4" x14ac:dyDescent="0.35">
      <c r="A49">
        <v>3012.3009999999999</v>
      </c>
      <c r="B49">
        <v>576.46299999999997</v>
      </c>
    </row>
    <row r="51" spans="1:4" x14ac:dyDescent="0.35">
      <c r="A51" t="s">
        <v>19</v>
      </c>
      <c r="B51" t="s">
        <v>37</v>
      </c>
      <c r="C51" t="s">
        <v>20</v>
      </c>
      <c r="D51" t="s">
        <v>21</v>
      </c>
    </row>
    <row r="52" spans="1:4" x14ac:dyDescent="0.35">
      <c r="A52">
        <v>12.980222730532887</v>
      </c>
      <c r="B52">
        <v>3.0628840599375811</v>
      </c>
      <c r="C52">
        <f>A52/B52</f>
        <v>4.2379086104870103</v>
      </c>
      <c r="D52">
        <v>100</v>
      </c>
    </row>
    <row r="53" spans="1:4" x14ac:dyDescent="0.35">
      <c r="A53">
        <v>11.103480986972931</v>
      </c>
      <c r="B53">
        <v>2.9845379651799848</v>
      </c>
      <c r="C53">
        <f t="shared" ref="C53:C56" si="15">A53/B53</f>
        <v>3.7203349786516546</v>
      </c>
      <c r="D53">
        <f>(C53/C52)*100</f>
        <v>87.787050656199085</v>
      </c>
    </row>
    <row r="54" spans="1:4" x14ac:dyDescent="0.35">
      <c r="A54">
        <v>7.3231698742416338</v>
      </c>
      <c r="B54">
        <v>2.7397093093334406</v>
      </c>
      <c r="C54">
        <f t="shared" si="15"/>
        <v>2.6729733148307364</v>
      </c>
      <c r="D54">
        <f t="shared" ref="D54:D56" si="16">(C54/C53)*100</f>
        <v>71.847651627313695</v>
      </c>
    </row>
    <row r="55" spans="1:4" x14ac:dyDescent="0.35">
      <c r="A55">
        <v>8.383431285450694</v>
      </c>
      <c r="B55">
        <v>3.7403699400897512</v>
      </c>
      <c r="C55">
        <f t="shared" si="15"/>
        <v>2.2413374665420212</v>
      </c>
      <c r="D55">
        <f t="shared" si="16"/>
        <v>83.851845961430854</v>
      </c>
    </row>
    <row r="56" spans="1:4" x14ac:dyDescent="0.35">
      <c r="A56">
        <v>14.25698342530977</v>
      </c>
      <c r="B56">
        <v>2.7283539846464033</v>
      </c>
      <c r="C56">
        <f t="shared" si="15"/>
        <v>5.2254888865373843</v>
      </c>
      <c r="D56">
        <f t="shared" si="16"/>
        <v>233.1415489430679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7519-0BDE-49A6-A791-29B0AE400D50}">
  <dimension ref="A1:G17"/>
  <sheetViews>
    <sheetView workbookViewId="0">
      <selection activeCell="H30" sqref="H30"/>
    </sheetView>
  </sheetViews>
  <sheetFormatPr defaultRowHeight="14.5" x14ac:dyDescent="0.35"/>
  <sheetData>
    <row r="1" spans="1:7" x14ac:dyDescent="0.35">
      <c r="A1" t="s">
        <v>3</v>
      </c>
      <c r="D1" t="s">
        <v>2</v>
      </c>
    </row>
    <row r="2" spans="1:7" x14ac:dyDescent="0.35">
      <c r="A2">
        <v>1</v>
      </c>
      <c r="B2">
        <v>2</v>
      </c>
      <c r="C2">
        <v>3</v>
      </c>
      <c r="D2">
        <v>1</v>
      </c>
      <c r="E2">
        <v>2</v>
      </c>
      <c r="F2">
        <v>3</v>
      </c>
      <c r="G2" t="s">
        <v>4</v>
      </c>
    </row>
    <row r="3" spans="1:7" x14ac:dyDescent="0.35">
      <c r="A3">
        <v>57.024999999999999</v>
      </c>
      <c r="B3">
        <v>140.059</v>
      </c>
      <c r="C3">
        <v>49.89</v>
      </c>
      <c r="D3">
        <f>A3/57.025</f>
        <v>1</v>
      </c>
      <c r="E3">
        <f>B3/140.059</f>
        <v>1</v>
      </c>
      <c r="F3">
        <f>C3/49.89</f>
        <v>1</v>
      </c>
    </row>
    <row r="4" spans="1:7" x14ac:dyDescent="0.35">
      <c r="A4">
        <v>60.015000000000001</v>
      </c>
      <c r="B4">
        <v>150.37</v>
      </c>
      <c r="C4">
        <v>49.005000000000003</v>
      </c>
      <c r="D4">
        <f t="shared" ref="D4:D6" si="0">A4/57.025</f>
        <v>1.0524331433581762</v>
      </c>
      <c r="E4">
        <f t="shared" ref="E4:E6" si="1">B4/140.059</f>
        <v>1.0736189748605944</v>
      </c>
      <c r="F4">
        <f t="shared" ref="F4:F6" si="2">C4/49.89</f>
        <v>0.98226097414311486</v>
      </c>
    </row>
    <row r="5" spans="1:7" x14ac:dyDescent="0.35">
      <c r="A5">
        <v>51.232999999999997</v>
      </c>
      <c r="B5">
        <v>211.851</v>
      </c>
      <c r="C5">
        <v>50.31</v>
      </c>
      <c r="D5">
        <f t="shared" si="0"/>
        <v>0.89843051293292409</v>
      </c>
      <c r="E5">
        <f t="shared" si="1"/>
        <v>1.5125839824645329</v>
      </c>
      <c r="F5">
        <f t="shared" si="2"/>
        <v>1.0084185207456404</v>
      </c>
    </row>
    <row r="6" spans="1:7" x14ac:dyDescent="0.35">
      <c r="A6">
        <v>59.884999999999998</v>
      </c>
      <c r="B6">
        <v>220.35400000000001</v>
      </c>
      <c r="C6">
        <v>49.85</v>
      </c>
      <c r="D6">
        <f t="shared" si="0"/>
        <v>1.0501534414730382</v>
      </c>
      <c r="E6">
        <f t="shared" si="1"/>
        <v>1.5732941117671839</v>
      </c>
      <c r="F6">
        <f t="shared" si="2"/>
        <v>0.99919823611946279</v>
      </c>
    </row>
    <row r="7" spans="1:7" x14ac:dyDescent="0.35">
      <c r="A7">
        <v>82.316000000000003</v>
      </c>
      <c r="B7">
        <v>248.70699999999999</v>
      </c>
      <c r="C7">
        <v>58.34</v>
      </c>
      <c r="D7">
        <f>A7/82.316</f>
        <v>1</v>
      </c>
      <c r="E7">
        <f>B7/248.707</f>
        <v>1</v>
      </c>
      <c r="F7">
        <f>C7/58.34</f>
        <v>1</v>
      </c>
    </row>
    <row r="8" spans="1:7" x14ac:dyDescent="0.35">
      <c r="A8">
        <v>85.045000000000002</v>
      </c>
      <c r="B8">
        <v>314.589</v>
      </c>
      <c r="C8">
        <v>61.435000000000002</v>
      </c>
      <c r="D8">
        <f t="shared" ref="D8:D10" si="3">A8/82.316</f>
        <v>1.0331527285096458</v>
      </c>
      <c r="E8">
        <f t="shared" ref="E8:E10" si="4">B8/248.707</f>
        <v>1.264898052728713</v>
      </c>
      <c r="F8">
        <f t="shared" ref="F8:F10" si="5">C8/58.34</f>
        <v>1.0530510798765855</v>
      </c>
    </row>
    <row r="9" spans="1:7" x14ac:dyDescent="0.35">
      <c r="A9">
        <v>126.922</v>
      </c>
      <c r="B9">
        <v>284.85700000000003</v>
      </c>
      <c r="C9">
        <v>56.517000000000003</v>
      </c>
      <c r="D9">
        <f t="shared" si="3"/>
        <v>1.5418873609018902</v>
      </c>
      <c r="E9">
        <f t="shared" si="4"/>
        <v>1.1453517592990952</v>
      </c>
      <c r="F9">
        <f t="shared" si="5"/>
        <v>0.96875214261227283</v>
      </c>
    </row>
    <row r="10" spans="1:7" x14ac:dyDescent="0.35">
      <c r="A10">
        <v>82.295000000000002</v>
      </c>
      <c r="B10">
        <v>332.64600000000002</v>
      </c>
      <c r="C10">
        <v>56.076999999999998</v>
      </c>
      <c r="D10">
        <f t="shared" si="3"/>
        <v>0.99974488556295249</v>
      </c>
      <c r="E10">
        <f t="shared" si="4"/>
        <v>1.3375015580582774</v>
      </c>
      <c r="F10">
        <f t="shared" si="5"/>
        <v>0.96121014741172428</v>
      </c>
    </row>
    <row r="12" spans="1:7" x14ac:dyDescent="0.35">
      <c r="D12">
        <v>1</v>
      </c>
      <c r="F12">
        <v>16.672999999999998</v>
      </c>
    </row>
    <row r="13" spans="1:7" x14ac:dyDescent="0.35">
      <c r="D13">
        <v>2</v>
      </c>
      <c r="F13">
        <v>19.172999999999998</v>
      </c>
    </row>
    <row r="14" spans="1:7" x14ac:dyDescent="0.35">
      <c r="D14">
        <v>3</v>
      </c>
      <c r="F14">
        <v>16.361999999999998</v>
      </c>
    </row>
    <row r="15" spans="1:7" x14ac:dyDescent="0.35">
      <c r="D15">
        <v>4</v>
      </c>
      <c r="F15">
        <v>23.231999999999999</v>
      </c>
    </row>
    <row r="16" spans="1:7" x14ac:dyDescent="0.35">
      <c r="D16">
        <v>5</v>
      </c>
      <c r="F16">
        <v>54.643999999999998</v>
      </c>
    </row>
    <row r="17" spans="4:6" x14ac:dyDescent="0.35">
      <c r="D17">
        <v>6</v>
      </c>
      <c r="F17">
        <v>52.936999999999998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CED1-E315-43D2-BA96-446EB2EB7308}">
  <dimension ref="A2:M66"/>
  <sheetViews>
    <sheetView workbookViewId="0">
      <selection activeCell="C75" sqref="C75"/>
    </sheetView>
  </sheetViews>
  <sheetFormatPr defaultRowHeight="14.5" x14ac:dyDescent="0.35"/>
  <cols>
    <col min="6" max="6" width="9.26953125" bestFit="1" customWidth="1"/>
    <col min="7" max="7" width="12" bestFit="1" customWidth="1"/>
    <col min="8" max="8" width="10" bestFit="1" customWidth="1"/>
    <col min="9" max="9" width="12" bestFit="1" customWidth="1"/>
    <col min="11" max="11" width="12" bestFit="1" customWidth="1"/>
  </cols>
  <sheetData>
    <row r="2" spans="1:12" x14ac:dyDescent="0.35">
      <c r="A2" t="s">
        <v>25</v>
      </c>
      <c r="B2">
        <v>1</v>
      </c>
      <c r="C2">
        <v>2</v>
      </c>
      <c r="D2">
        <v>3</v>
      </c>
      <c r="K2" t="s">
        <v>28</v>
      </c>
    </row>
    <row r="3" spans="1:12" ht="16" x14ac:dyDescent="0.35">
      <c r="A3">
        <v>0</v>
      </c>
      <c r="B3">
        <v>57.024999999999999</v>
      </c>
      <c r="C3">
        <v>140.059</v>
      </c>
      <c r="D3">
        <v>49.89</v>
      </c>
      <c r="F3" s="2">
        <v>0</v>
      </c>
      <c r="G3">
        <v>1</v>
      </c>
      <c r="H3">
        <v>1</v>
      </c>
      <c r="I3">
        <v>1</v>
      </c>
      <c r="K3" s="3">
        <v>1</v>
      </c>
    </row>
    <row r="4" spans="1:12" ht="16" x14ac:dyDescent="0.35">
      <c r="A4">
        <v>10</v>
      </c>
      <c r="B4">
        <v>60.015000000000001</v>
      </c>
      <c r="C4">
        <v>150.37</v>
      </c>
      <c r="D4">
        <v>49.005000000000003</v>
      </c>
      <c r="F4" s="2">
        <v>10</v>
      </c>
      <c r="G4">
        <v>1.0524331433581762</v>
      </c>
      <c r="H4">
        <v>1.0736189748605944</v>
      </c>
      <c r="I4">
        <v>0.98226097414311486</v>
      </c>
      <c r="K4" s="3">
        <v>1.0361043641206285</v>
      </c>
    </row>
    <row r="5" spans="1:12" ht="16" x14ac:dyDescent="0.35">
      <c r="A5">
        <v>50</v>
      </c>
      <c r="B5">
        <v>51.232999999999997</v>
      </c>
      <c r="C5">
        <v>211.851</v>
      </c>
      <c r="D5">
        <v>50.31</v>
      </c>
      <c r="F5" s="2">
        <v>50</v>
      </c>
      <c r="G5">
        <v>0.85366991585436969</v>
      </c>
      <c r="H5">
        <v>1.4088648001596062</v>
      </c>
      <c r="I5">
        <v>1.0266299357208448</v>
      </c>
      <c r="K5" s="3">
        <v>1.0963882172449402</v>
      </c>
    </row>
    <row r="6" spans="1:12" ht="16" x14ac:dyDescent="0.35">
      <c r="A6">
        <v>100</v>
      </c>
      <c r="B6">
        <v>59.884999999999998</v>
      </c>
      <c r="C6">
        <v>220.35400000000001</v>
      </c>
      <c r="D6">
        <v>49.85</v>
      </c>
      <c r="F6" s="2">
        <v>100</v>
      </c>
      <c r="G6">
        <v>1.168875529443913</v>
      </c>
      <c r="H6">
        <v>1.0401366998503665</v>
      </c>
      <c r="I6">
        <v>0.99085668853110709</v>
      </c>
      <c r="K6" s="3">
        <v>1.0666229726084622</v>
      </c>
    </row>
    <row r="7" spans="1:12" x14ac:dyDescent="0.35">
      <c r="A7">
        <v>0</v>
      </c>
      <c r="B7">
        <v>82.316000000000003</v>
      </c>
      <c r="C7">
        <v>248.70699999999999</v>
      </c>
      <c r="D7">
        <v>58.34</v>
      </c>
      <c r="F7">
        <v>0</v>
      </c>
      <c r="G7">
        <f>B7/82.316</f>
        <v>1</v>
      </c>
      <c r="H7">
        <f>C7/248.707</f>
        <v>1</v>
      </c>
      <c r="I7">
        <f>D7/58.34</f>
        <v>1</v>
      </c>
      <c r="K7" s="3">
        <v>1</v>
      </c>
    </row>
    <row r="8" spans="1:12" x14ac:dyDescent="0.35">
      <c r="A8">
        <v>10</v>
      </c>
      <c r="B8">
        <v>85.045000000000002</v>
      </c>
      <c r="C8">
        <v>314.589</v>
      </c>
      <c r="D8">
        <v>61.435000000000002</v>
      </c>
      <c r="F8">
        <v>10</v>
      </c>
      <c r="G8">
        <f>B8/82.316</f>
        <v>1.0331527285096458</v>
      </c>
      <c r="H8">
        <f>C8/248.707</f>
        <v>1.264898052728713</v>
      </c>
      <c r="I8">
        <f>D8/58.34</f>
        <v>1.0530510798765855</v>
      </c>
      <c r="K8">
        <f>AVERAGE(G8:I8)</f>
        <v>1.1170339537049816</v>
      </c>
    </row>
    <row r="9" spans="1:12" x14ac:dyDescent="0.35">
      <c r="A9">
        <v>50</v>
      </c>
      <c r="B9">
        <v>126.922</v>
      </c>
      <c r="C9">
        <v>284.85700000000003</v>
      </c>
      <c r="D9">
        <v>56.517000000000003</v>
      </c>
      <c r="F9">
        <v>50</v>
      </c>
      <c r="G9">
        <f>B9/82.316</f>
        <v>1.5418873609018902</v>
      </c>
      <c r="H9">
        <f>C9/248.707</f>
        <v>1.1453517592990952</v>
      </c>
      <c r="I9">
        <f>D9/58.34</f>
        <v>0.96875214261227283</v>
      </c>
      <c r="K9">
        <f>AVERAGE(G9:I9)</f>
        <v>1.2186637542710861</v>
      </c>
    </row>
    <row r="10" spans="1:12" x14ac:dyDescent="0.35">
      <c r="A10">
        <v>100</v>
      </c>
      <c r="B10">
        <v>82.295000000000002</v>
      </c>
      <c r="C10">
        <v>332.64600000000002</v>
      </c>
      <c r="D10">
        <v>56.076999999999998</v>
      </c>
      <c r="F10">
        <v>100</v>
      </c>
      <c r="G10">
        <f>B10/82.316</f>
        <v>0.99974488556295249</v>
      </c>
      <c r="H10">
        <f>C10/248.707</f>
        <v>1.3375015580582774</v>
      </c>
      <c r="I10">
        <f>D10/58.34</f>
        <v>0.96121014741172428</v>
      </c>
      <c r="K10">
        <f>AVERAGE(G10:I10)</f>
        <v>1.0994855303443181</v>
      </c>
    </row>
    <row r="13" spans="1:12" x14ac:dyDescent="0.35">
      <c r="A13" t="s">
        <v>25</v>
      </c>
      <c r="B13">
        <v>1</v>
      </c>
      <c r="C13">
        <v>2</v>
      </c>
      <c r="D13">
        <v>3</v>
      </c>
      <c r="E13" t="s">
        <v>31</v>
      </c>
      <c r="F13">
        <v>1</v>
      </c>
      <c r="G13">
        <v>2</v>
      </c>
      <c r="H13">
        <v>3</v>
      </c>
      <c r="J13" t="s">
        <v>32</v>
      </c>
    </row>
    <row r="14" spans="1:12" x14ac:dyDescent="0.35">
      <c r="A14">
        <v>0</v>
      </c>
      <c r="B14">
        <v>57.024999999999999</v>
      </c>
      <c r="C14">
        <v>140.059</v>
      </c>
      <c r="D14">
        <v>49.89</v>
      </c>
      <c r="F14">
        <v>3144.1419999999998</v>
      </c>
      <c r="G14">
        <v>1254.1400000000001</v>
      </c>
      <c r="H14">
        <v>740.72400000000005</v>
      </c>
      <c r="J14">
        <f t="shared" ref="J14:J21" si="0">F14/K3</f>
        <v>3144.1419999999998</v>
      </c>
      <c r="K14">
        <f t="shared" ref="K14:K21" si="1">G14/K3</f>
        <v>1254.1400000000001</v>
      </c>
      <c r="L14">
        <f t="shared" ref="L14:L21" si="2">H14/K3</f>
        <v>740.72400000000005</v>
      </c>
    </row>
    <row r="15" spans="1:12" x14ac:dyDescent="0.35">
      <c r="A15">
        <v>10</v>
      </c>
      <c r="B15">
        <v>60.015000000000001</v>
      </c>
      <c r="C15">
        <v>150.37</v>
      </c>
      <c r="D15">
        <v>49.005000000000003</v>
      </c>
      <c r="F15">
        <v>3234.1889999999999</v>
      </c>
      <c r="G15">
        <v>1148.2639999999999</v>
      </c>
      <c r="H15">
        <v>673.12199999999996</v>
      </c>
      <c r="J15">
        <f t="shared" si="0"/>
        <v>3121.4896027823888</v>
      </c>
      <c r="K15">
        <f t="shared" si="1"/>
        <v>1108.2512918228701</v>
      </c>
      <c r="L15">
        <f t="shared" si="2"/>
        <v>649.66621443709289</v>
      </c>
    </row>
    <row r="16" spans="1:12" x14ac:dyDescent="0.35">
      <c r="A16">
        <v>50</v>
      </c>
      <c r="B16">
        <v>51.232999999999997</v>
      </c>
      <c r="C16">
        <v>211.851</v>
      </c>
      <c r="D16">
        <v>50.31</v>
      </c>
      <c r="F16">
        <v>3085.4740000000002</v>
      </c>
      <c r="G16">
        <v>1171.2670000000001</v>
      </c>
      <c r="H16">
        <v>814.13400000000001</v>
      </c>
      <c r="J16">
        <f t="shared" si="0"/>
        <v>2814.2166720409814</v>
      </c>
      <c r="K16">
        <f t="shared" si="1"/>
        <v>1068.2958659873407</v>
      </c>
      <c r="L16">
        <f t="shared" si="2"/>
        <v>742.55996844420417</v>
      </c>
    </row>
    <row r="17" spans="1:13" x14ac:dyDescent="0.35">
      <c r="A17">
        <v>100</v>
      </c>
      <c r="B17">
        <v>59.884999999999998</v>
      </c>
      <c r="C17">
        <v>220.35400000000001</v>
      </c>
      <c r="D17">
        <v>49.85</v>
      </c>
      <c r="F17">
        <v>3967.7269999999999</v>
      </c>
      <c r="G17">
        <v>1591.615</v>
      </c>
      <c r="H17">
        <v>1077.4849999999999</v>
      </c>
      <c r="J17">
        <f t="shared" si="0"/>
        <v>3719.8964412858941</v>
      </c>
      <c r="K17">
        <f t="shared" si="1"/>
        <v>1492.2001877642408</v>
      </c>
      <c r="L17">
        <f t="shared" si="2"/>
        <v>1010.1835678308843</v>
      </c>
    </row>
    <row r="18" spans="1:13" x14ac:dyDescent="0.35">
      <c r="A18">
        <v>0</v>
      </c>
      <c r="B18">
        <v>82.316000000000003</v>
      </c>
      <c r="C18">
        <v>248.70699999999999</v>
      </c>
      <c r="D18">
        <v>58.34</v>
      </c>
      <c r="F18">
        <v>4196.3580000000002</v>
      </c>
      <c r="G18">
        <v>2425.3850000000002</v>
      </c>
      <c r="H18">
        <v>1004.4930000000001</v>
      </c>
      <c r="J18">
        <f t="shared" si="0"/>
        <v>4196.3580000000002</v>
      </c>
      <c r="K18">
        <f t="shared" si="1"/>
        <v>2425.3850000000002</v>
      </c>
      <c r="L18">
        <f t="shared" si="2"/>
        <v>1004.4930000000001</v>
      </c>
    </row>
    <row r="19" spans="1:13" x14ac:dyDescent="0.35">
      <c r="A19">
        <v>10</v>
      </c>
      <c r="B19">
        <v>85.045000000000002</v>
      </c>
      <c r="C19">
        <v>314.589</v>
      </c>
      <c r="D19">
        <v>61.435000000000002</v>
      </c>
      <c r="F19">
        <v>4645.384</v>
      </c>
      <c r="G19">
        <v>2284.3670000000002</v>
      </c>
      <c r="H19">
        <v>1061.0429999999999</v>
      </c>
      <c r="J19">
        <f t="shared" si="0"/>
        <v>4158.6775268488273</v>
      </c>
      <c r="K19">
        <f t="shared" si="1"/>
        <v>2045.0291528052526</v>
      </c>
      <c r="L19">
        <f t="shared" si="2"/>
        <v>949.87533412098105</v>
      </c>
    </row>
    <row r="20" spans="1:13" x14ac:dyDescent="0.35">
      <c r="A20">
        <v>50</v>
      </c>
      <c r="B20">
        <v>126.922</v>
      </c>
      <c r="C20">
        <v>284.85700000000003</v>
      </c>
      <c r="D20">
        <v>56.517000000000003</v>
      </c>
      <c r="F20">
        <v>6376.6189999999997</v>
      </c>
      <c r="G20">
        <v>2925.4279999999999</v>
      </c>
      <c r="H20">
        <v>1259.144</v>
      </c>
      <c r="J20">
        <f t="shared" si="0"/>
        <v>5232.4679204183094</v>
      </c>
      <c r="K20">
        <f t="shared" si="1"/>
        <v>2400.5210541030433</v>
      </c>
      <c r="L20">
        <f t="shared" si="2"/>
        <v>1033.2169112169306</v>
      </c>
    </row>
    <row r="21" spans="1:13" x14ac:dyDescent="0.35">
      <c r="A21">
        <v>100</v>
      </c>
      <c r="B21">
        <v>82.295000000000002</v>
      </c>
      <c r="C21">
        <v>332.64600000000002</v>
      </c>
      <c r="D21">
        <v>56.076999999999998</v>
      </c>
      <c r="F21">
        <v>6460.4219999999996</v>
      </c>
      <c r="G21">
        <v>3247.6669999999999</v>
      </c>
      <c r="H21">
        <v>1367.404</v>
      </c>
      <c r="J21">
        <f t="shared" si="0"/>
        <v>5875.8590465277293</v>
      </c>
      <c r="K21">
        <f t="shared" si="1"/>
        <v>2953.8060396146834</v>
      </c>
      <c r="L21">
        <f t="shared" si="2"/>
        <v>1243.6762124298077</v>
      </c>
    </row>
    <row r="24" spans="1:13" x14ac:dyDescent="0.35">
      <c r="A24" t="s">
        <v>25</v>
      </c>
      <c r="B24">
        <v>1</v>
      </c>
      <c r="C24">
        <v>2</v>
      </c>
      <c r="D24">
        <v>3</v>
      </c>
      <c r="F24" t="s">
        <v>26</v>
      </c>
      <c r="G24">
        <v>1</v>
      </c>
      <c r="H24">
        <v>2</v>
      </c>
      <c r="I24">
        <v>3</v>
      </c>
      <c r="K24" t="s">
        <v>2</v>
      </c>
    </row>
    <row r="25" spans="1:13" x14ac:dyDescent="0.35">
      <c r="A25">
        <v>0</v>
      </c>
      <c r="B25">
        <v>57.024999999999999</v>
      </c>
      <c r="C25">
        <v>140.059</v>
      </c>
      <c r="D25">
        <v>49.89</v>
      </c>
      <c r="G25">
        <v>148.636</v>
      </c>
      <c r="H25">
        <v>99.456000000000003</v>
      </c>
      <c r="I25">
        <v>87.572000000000003</v>
      </c>
      <c r="K25">
        <f t="shared" ref="K25:K32" si="3">G25/K3</f>
        <v>148.636</v>
      </c>
      <c r="L25">
        <f t="shared" ref="L25:L32" si="4">H25/K3</f>
        <v>99.456000000000003</v>
      </c>
      <c r="M25">
        <f t="shared" ref="M25:M32" si="5">I25/K3</f>
        <v>87.572000000000003</v>
      </c>
    </row>
    <row r="26" spans="1:13" x14ac:dyDescent="0.35">
      <c r="A26">
        <v>10</v>
      </c>
      <c r="B26">
        <v>60.015000000000001</v>
      </c>
      <c r="C26">
        <v>150.37</v>
      </c>
      <c r="D26">
        <v>49.005000000000003</v>
      </c>
      <c r="G26">
        <v>129.07900000000001</v>
      </c>
      <c r="H26">
        <v>126.43899999999999</v>
      </c>
      <c r="I26">
        <v>82.019000000000005</v>
      </c>
      <c r="K26">
        <f t="shared" si="3"/>
        <v>124.58107934865525</v>
      </c>
      <c r="L26">
        <f t="shared" si="4"/>
        <v>122.03307348030756</v>
      </c>
      <c r="M26">
        <f t="shared" si="5"/>
        <v>79.160944437881881</v>
      </c>
    </row>
    <row r="27" spans="1:13" x14ac:dyDescent="0.35">
      <c r="A27">
        <v>50</v>
      </c>
      <c r="B27">
        <v>51.232999999999997</v>
      </c>
      <c r="C27">
        <v>211.851</v>
      </c>
      <c r="D27">
        <v>50.31</v>
      </c>
      <c r="G27">
        <v>138.01</v>
      </c>
      <c r="H27">
        <v>134.16399999999999</v>
      </c>
      <c r="I27">
        <v>86.105000000000004</v>
      </c>
      <c r="K27">
        <f t="shared" si="3"/>
        <v>125.87694561949827</v>
      </c>
      <c r="L27">
        <f t="shared" si="4"/>
        <v>122.36906406850493</v>
      </c>
      <c r="M27">
        <f t="shared" si="5"/>
        <v>78.535138052075212</v>
      </c>
    </row>
    <row r="28" spans="1:13" x14ac:dyDescent="0.35">
      <c r="A28">
        <v>100</v>
      </c>
      <c r="B28">
        <v>59.884999999999998</v>
      </c>
      <c r="C28">
        <v>220.35400000000001</v>
      </c>
      <c r="D28">
        <v>49.85</v>
      </c>
      <c r="G28">
        <v>167.75700000000001</v>
      </c>
      <c r="H28">
        <v>106.154</v>
      </c>
      <c r="I28">
        <v>97.888000000000005</v>
      </c>
      <c r="K28">
        <f t="shared" si="3"/>
        <v>157.27863013276814</v>
      </c>
      <c r="L28">
        <f t="shared" si="4"/>
        <v>99.523451797027064</v>
      </c>
      <c r="M28">
        <f t="shared" si="5"/>
        <v>91.77375934498356</v>
      </c>
    </row>
    <row r="29" spans="1:13" x14ac:dyDescent="0.35">
      <c r="A29">
        <v>0</v>
      </c>
      <c r="B29">
        <v>82.316000000000003</v>
      </c>
      <c r="C29">
        <v>248.70699999999999</v>
      </c>
      <c r="D29">
        <v>58.34</v>
      </c>
      <c r="G29">
        <v>280.69</v>
      </c>
      <c r="H29">
        <v>321.53800000000001</v>
      </c>
      <c r="I29">
        <v>140.113</v>
      </c>
      <c r="K29">
        <f t="shared" si="3"/>
        <v>280.69</v>
      </c>
      <c r="L29">
        <f t="shared" si="4"/>
        <v>321.53800000000001</v>
      </c>
      <c r="M29">
        <f t="shared" si="5"/>
        <v>140.113</v>
      </c>
    </row>
    <row r="30" spans="1:13" x14ac:dyDescent="0.35">
      <c r="A30">
        <v>10</v>
      </c>
      <c r="B30">
        <v>85.045000000000002</v>
      </c>
      <c r="C30">
        <v>314.589</v>
      </c>
      <c r="D30">
        <v>61.435000000000002</v>
      </c>
      <c r="G30">
        <v>234.54499999999999</v>
      </c>
      <c r="H30">
        <v>367.18099999999998</v>
      </c>
      <c r="I30">
        <v>126.738</v>
      </c>
      <c r="K30">
        <f t="shared" si="3"/>
        <v>209.97123607752513</v>
      </c>
      <c r="L30">
        <f t="shared" si="4"/>
        <v>328.71068849978366</v>
      </c>
      <c r="M30">
        <f t="shared" si="5"/>
        <v>113.45939806004554</v>
      </c>
    </row>
    <row r="31" spans="1:13" x14ac:dyDescent="0.35">
      <c r="A31">
        <v>50</v>
      </c>
      <c r="B31">
        <v>126.922</v>
      </c>
      <c r="C31">
        <v>284.85700000000003</v>
      </c>
      <c r="D31">
        <v>56.517000000000003</v>
      </c>
      <c r="G31">
        <v>256.37400000000002</v>
      </c>
      <c r="H31">
        <v>382.065</v>
      </c>
      <c r="I31">
        <v>117.366</v>
      </c>
      <c r="K31">
        <f t="shared" si="3"/>
        <v>210.37304104719504</v>
      </c>
      <c r="L31">
        <f t="shared" si="4"/>
        <v>313.51141663232846</v>
      </c>
      <c r="M31">
        <f t="shared" si="5"/>
        <v>96.307122935808991</v>
      </c>
    </row>
    <row r="32" spans="1:13" x14ac:dyDescent="0.35">
      <c r="A32">
        <v>100</v>
      </c>
      <c r="B32">
        <v>82.295000000000002</v>
      </c>
      <c r="C32">
        <v>332.64600000000002</v>
      </c>
      <c r="D32">
        <v>56.076999999999998</v>
      </c>
      <c r="G32">
        <v>249.81399999999999</v>
      </c>
      <c r="H32">
        <v>312.94299999999998</v>
      </c>
      <c r="I32">
        <v>114.501</v>
      </c>
      <c r="K32">
        <f t="shared" si="3"/>
        <v>227.20990236385151</v>
      </c>
      <c r="L32">
        <f t="shared" si="4"/>
        <v>284.62675620842219</v>
      </c>
      <c r="M32">
        <f t="shared" si="5"/>
        <v>104.14052467260987</v>
      </c>
    </row>
    <row r="35" spans="1:8" x14ac:dyDescent="0.35">
      <c r="A35" t="s">
        <v>33</v>
      </c>
      <c r="B35">
        <v>1</v>
      </c>
      <c r="C35">
        <v>2</v>
      </c>
      <c r="D35">
        <v>3</v>
      </c>
      <c r="F35" t="s">
        <v>9</v>
      </c>
    </row>
    <row r="36" spans="1:8" x14ac:dyDescent="0.35">
      <c r="A36">
        <v>0</v>
      </c>
      <c r="B36">
        <v>46.531999999999996</v>
      </c>
      <c r="C36">
        <v>41.741999999999997</v>
      </c>
      <c r="D36">
        <v>64.771000000000001</v>
      </c>
      <c r="F36">
        <f t="shared" ref="F36:F43" si="6">B36/K3</f>
        <v>46.531999999999996</v>
      </c>
      <c r="G36">
        <f t="shared" ref="G36:G43" si="7">C36/K3</f>
        <v>41.741999999999997</v>
      </c>
      <c r="H36">
        <f t="shared" ref="H36:H43" si="8">D36/K3</f>
        <v>64.771000000000001</v>
      </c>
    </row>
    <row r="37" spans="1:8" x14ac:dyDescent="0.35">
      <c r="A37">
        <v>10</v>
      </c>
      <c r="B37">
        <v>45.973999999999997</v>
      </c>
      <c r="C37">
        <v>42.685000000000002</v>
      </c>
      <c r="D37">
        <v>60.125</v>
      </c>
      <c r="F37">
        <f t="shared" si="6"/>
        <v>44.371977951293978</v>
      </c>
      <c r="G37">
        <f t="shared" si="7"/>
        <v>41.197587306977503</v>
      </c>
      <c r="H37">
        <f t="shared" si="8"/>
        <v>58.029868497880344</v>
      </c>
    </row>
    <row r="38" spans="1:8" x14ac:dyDescent="0.35">
      <c r="A38">
        <v>50</v>
      </c>
      <c r="B38">
        <v>46.116999999999997</v>
      </c>
      <c r="C38">
        <v>43.58</v>
      </c>
      <c r="D38">
        <v>59.033000000000001</v>
      </c>
      <c r="F38">
        <f t="shared" si="6"/>
        <v>42.062655612886033</v>
      </c>
      <c r="G38">
        <f t="shared" si="7"/>
        <v>39.748694225764325</v>
      </c>
      <c r="H38">
        <f t="shared" si="8"/>
        <v>53.843154342118993</v>
      </c>
    </row>
    <row r="39" spans="1:8" x14ac:dyDescent="0.35">
      <c r="A39">
        <v>100</v>
      </c>
      <c r="B39">
        <v>46.017000000000003</v>
      </c>
      <c r="C39">
        <v>45.328000000000003</v>
      </c>
      <c r="D39">
        <v>60.844000000000001</v>
      </c>
      <c r="F39">
        <f t="shared" si="6"/>
        <v>43.142704762362179</v>
      </c>
      <c r="G39">
        <f t="shared" si="7"/>
        <v>42.496740801624462</v>
      </c>
      <c r="H39">
        <f t="shared" si="8"/>
        <v>57.043586686684577</v>
      </c>
    </row>
    <row r="40" spans="1:8" x14ac:dyDescent="0.35">
      <c r="A40">
        <v>0</v>
      </c>
      <c r="B40">
        <v>50.167000000000002</v>
      </c>
      <c r="C40">
        <v>51.701000000000001</v>
      </c>
      <c r="D40">
        <v>58.622999999999998</v>
      </c>
      <c r="F40">
        <f t="shared" si="6"/>
        <v>50.167000000000002</v>
      </c>
      <c r="G40">
        <f t="shared" si="7"/>
        <v>51.701000000000001</v>
      </c>
      <c r="H40">
        <f t="shared" si="8"/>
        <v>58.622999999999998</v>
      </c>
    </row>
    <row r="41" spans="1:8" x14ac:dyDescent="0.35">
      <c r="A41">
        <v>10</v>
      </c>
      <c r="B41">
        <v>48.765999999999998</v>
      </c>
      <c r="C41">
        <v>67.061999999999998</v>
      </c>
      <c r="D41">
        <v>53.643000000000001</v>
      </c>
      <c r="F41">
        <f t="shared" si="6"/>
        <v>43.656685491298433</v>
      </c>
      <c r="G41">
        <f t="shared" si="7"/>
        <v>60.035775794968949</v>
      </c>
      <c r="H41">
        <f t="shared" si="8"/>
        <v>48.02271213160239</v>
      </c>
    </row>
    <row r="42" spans="1:8" x14ac:dyDescent="0.35">
      <c r="A42">
        <v>50</v>
      </c>
      <c r="B42">
        <v>52.674999999999997</v>
      </c>
      <c r="C42">
        <v>66.602000000000004</v>
      </c>
      <c r="D42">
        <v>50.088000000000001</v>
      </c>
      <c r="F42">
        <f t="shared" si="6"/>
        <v>43.223571567947602</v>
      </c>
      <c r="G42">
        <f t="shared" si="7"/>
        <v>54.651662336372972</v>
      </c>
      <c r="H42">
        <f t="shared" si="8"/>
        <v>41.100754678601987</v>
      </c>
    </row>
    <row r="43" spans="1:8" x14ac:dyDescent="0.35">
      <c r="A43">
        <v>100</v>
      </c>
      <c r="B43">
        <v>53.506999999999998</v>
      </c>
      <c r="C43">
        <v>57.936999999999998</v>
      </c>
      <c r="D43">
        <v>50.456000000000003</v>
      </c>
      <c r="F43">
        <f t="shared" si="6"/>
        <v>48.665488106281479</v>
      </c>
      <c r="G43">
        <f t="shared" si="7"/>
        <v>52.694645269098068</v>
      </c>
      <c r="H43">
        <f t="shared" si="8"/>
        <v>45.890553906788618</v>
      </c>
    </row>
    <row r="45" spans="1:8" x14ac:dyDescent="0.35">
      <c r="A45" t="s">
        <v>38</v>
      </c>
      <c r="E45" t="s">
        <v>9</v>
      </c>
    </row>
    <row r="46" spans="1:8" x14ac:dyDescent="0.35">
      <c r="A46">
        <v>1</v>
      </c>
      <c r="B46">
        <v>2</v>
      </c>
      <c r="C46">
        <v>3</v>
      </c>
    </row>
    <row r="47" spans="1:8" x14ac:dyDescent="0.35">
      <c r="A47">
        <v>270.08699999999999</v>
      </c>
      <c r="B47">
        <v>110.116</v>
      </c>
      <c r="C47">
        <v>66.313999999999993</v>
      </c>
      <c r="E47">
        <f>A47/K3</f>
        <v>270.08699999999999</v>
      </c>
      <c r="F47">
        <f>B47/K3</f>
        <v>110.116</v>
      </c>
      <c r="G47">
        <f>C47/K3</f>
        <v>66.313999999999993</v>
      </c>
    </row>
    <row r="48" spans="1:8" x14ac:dyDescent="0.35">
      <c r="A48">
        <v>258.19200000000001</v>
      </c>
      <c r="B48">
        <v>105.807</v>
      </c>
      <c r="C48">
        <v>63.444000000000003</v>
      </c>
      <c r="E48">
        <f t="shared" ref="E48:E54" si="9">A48/K4</f>
        <v>249.19497392440286</v>
      </c>
      <c r="F48">
        <f t="shared" ref="F48:F54" si="10">B48/K4</f>
        <v>102.12002155767527</v>
      </c>
      <c r="G48">
        <f t="shared" ref="G48:G54" si="11">C48/K4</f>
        <v>61.233213754337143</v>
      </c>
    </row>
    <row r="49" spans="1:7" x14ac:dyDescent="0.35">
      <c r="A49">
        <v>200.745</v>
      </c>
      <c r="B49">
        <v>92.227000000000004</v>
      </c>
      <c r="C49">
        <v>69.977000000000004</v>
      </c>
      <c r="E49">
        <f t="shared" si="9"/>
        <v>183.09664117372787</v>
      </c>
      <c r="F49">
        <f t="shared" si="10"/>
        <v>84.118926625965287</v>
      </c>
      <c r="G49">
        <f t="shared" si="11"/>
        <v>63.825020097207677</v>
      </c>
    </row>
    <row r="50" spans="1:7" x14ac:dyDescent="0.35">
      <c r="A50">
        <v>305.053</v>
      </c>
      <c r="B50">
        <v>115.81699999999999</v>
      </c>
      <c r="C50">
        <v>79.722999999999999</v>
      </c>
      <c r="E50">
        <f t="shared" si="9"/>
        <v>285.99890292441637</v>
      </c>
      <c r="F50">
        <f t="shared" si="10"/>
        <v>108.58288540023251</v>
      </c>
      <c r="G50">
        <f t="shared" si="11"/>
        <v>74.743374226259846</v>
      </c>
    </row>
    <row r="51" spans="1:7" x14ac:dyDescent="0.35">
      <c r="A51">
        <v>493.93900000000002</v>
      </c>
      <c r="B51">
        <v>366.5</v>
      </c>
      <c r="C51">
        <v>121.557</v>
      </c>
      <c r="E51">
        <f t="shared" si="9"/>
        <v>493.93900000000002</v>
      </c>
      <c r="F51">
        <f t="shared" si="10"/>
        <v>366.5</v>
      </c>
      <c r="G51">
        <f t="shared" si="11"/>
        <v>121.557</v>
      </c>
    </row>
    <row r="52" spans="1:7" x14ac:dyDescent="0.35">
      <c r="A52">
        <v>544.21900000000005</v>
      </c>
      <c r="B52">
        <v>360.149</v>
      </c>
      <c r="C52">
        <v>112.988</v>
      </c>
      <c r="E52">
        <f t="shared" si="9"/>
        <v>487.20005170382944</v>
      </c>
      <c r="F52">
        <f t="shared" si="10"/>
        <v>322.41544565897635</v>
      </c>
      <c r="G52">
        <f t="shared" si="11"/>
        <v>101.15001395010515</v>
      </c>
    </row>
    <row r="53" spans="1:7" x14ac:dyDescent="0.35">
      <c r="A53">
        <v>691.03800000000001</v>
      </c>
      <c r="B53">
        <v>240.95599999999999</v>
      </c>
      <c r="C53">
        <v>118.38</v>
      </c>
      <c r="E53">
        <f t="shared" si="9"/>
        <v>567.04566585992166</v>
      </c>
      <c r="F53">
        <f t="shared" si="10"/>
        <v>197.72147908355731</v>
      </c>
      <c r="G53">
        <f t="shared" si="11"/>
        <v>97.139181817060035</v>
      </c>
    </row>
    <row r="54" spans="1:7" x14ac:dyDescent="0.35">
      <c r="A54">
        <v>652.38199999999995</v>
      </c>
      <c r="B54">
        <v>210.953</v>
      </c>
      <c r="C54">
        <v>112.197</v>
      </c>
      <c r="E54">
        <f t="shared" si="9"/>
        <v>593.35205602541953</v>
      </c>
      <c r="F54">
        <f t="shared" si="10"/>
        <v>191.86518983468326</v>
      </c>
      <c r="G54">
        <f t="shared" si="11"/>
        <v>102.04499914142941</v>
      </c>
    </row>
    <row r="57" spans="1:7" x14ac:dyDescent="0.35">
      <c r="A57" t="s">
        <v>42</v>
      </c>
      <c r="C57" t="s">
        <v>43</v>
      </c>
    </row>
    <row r="58" spans="1:7" x14ac:dyDescent="0.35">
      <c r="A58">
        <v>1</v>
      </c>
      <c r="B58">
        <v>2</v>
      </c>
    </row>
    <row r="59" spans="1:7" x14ac:dyDescent="0.35">
      <c r="A59">
        <v>307.399</v>
      </c>
      <c r="B59">
        <v>128.02099999999999</v>
      </c>
      <c r="C59">
        <f>A59/K3</f>
        <v>307.399</v>
      </c>
      <c r="D59">
        <f>B59/K3</f>
        <v>128.02099999999999</v>
      </c>
    </row>
    <row r="60" spans="1:7" x14ac:dyDescent="0.35">
      <c r="A60">
        <v>291.44600000000003</v>
      </c>
      <c r="B60">
        <v>151.19</v>
      </c>
      <c r="C60">
        <f t="shared" ref="C60:C66" si="12">A60/K4</f>
        <v>281.29019632820348</v>
      </c>
      <c r="D60">
        <f t="shared" ref="D60:D66" si="13">B60/K4</f>
        <v>145.92159364980506</v>
      </c>
    </row>
    <row r="61" spans="1:7" x14ac:dyDescent="0.35">
      <c r="A61">
        <v>287.91800000000001</v>
      </c>
      <c r="B61">
        <v>169.36199999999999</v>
      </c>
      <c r="C61">
        <f t="shared" si="12"/>
        <v>262.60588673918346</v>
      </c>
      <c r="D61">
        <f t="shared" si="13"/>
        <v>154.47265606846943</v>
      </c>
    </row>
    <row r="62" spans="1:7" x14ac:dyDescent="0.35">
      <c r="A62">
        <v>335.07499999999999</v>
      </c>
      <c r="B62">
        <v>141.55500000000001</v>
      </c>
      <c r="C62">
        <f t="shared" si="12"/>
        <v>314.14568090593707</v>
      </c>
      <c r="D62">
        <f t="shared" si="13"/>
        <v>132.71324885664382</v>
      </c>
    </row>
    <row r="63" spans="1:7" x14ac:dyDescent="0.35">
      <c r="A63">
        <v>460.71300000000002</v>
      </c>
      <c r="B63">
        <v>372.51900000000001</v>
      </c>
      <c r="C63">
        <f t="shared" si="12"/>
        <v>460.71300000000002</v>
      </c>
      <c r="D63">
        <f t="shared" si="13"/>
        <v>372.51900000000001</v>
      </c>
    </row>
    <row r="64" spans="1:7" x14ac:dyDescent="0.35">
      <c r="A64">
        <v>461.76100000000002</v>
      </c>
      <c r="B64">
        <v>423.57499999999999</v>
      </c>
      <c r="C64">
        <f t="shared" si="12"/>
        <v>413.3813466174683</v>
      </c>
      <c r="D64">
        <f t="shared" si="13"/>
        <v>379.19617268130941</v>
      </c>
    </row>
    <row r="65" spans="1:4" x14ac:dyDescent="0.35">
      <c r="A65">
        <v>478.54199999999997</v>
      </c>
      <c r="B65">
        <v>393.02699999999999</v>
      </c>
      <c r="C65">
        <f t="shared" si="12"/>
        <v>392.67763427183257</v>
      </c>
      <c r="D65">
        <f t="shared" si="13"/>
        <v>322.50651471543887</v>
      </c>
    </row>
    <row r="66" spans="1:4" x14ac:dyDescent="0.35">
      <c r="A66">
        <v>426.04700000000003</v>
      </c>
      <c r="B66">
        <v>318.65699999999998</v>
      </c>
      <c r="C66">
        <f t="shared" si="12"/>
        <v>387.49668662449602</v>
      </c>
      <c r="D66">
        <f t="shared" si="13"/>
        <v>289.82373228705285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5144-4027-42BE-AEFC-1C2B90B4E2A1}">
  <dimension ref="A1:K33"/>
  <sheetViews>
    <sheetView workbookViewId="0">
      <selection activeCell="G26" sqref="G26"/>
    </sheetView>
  </sheetViews>
  <sheetFormatPr defaultRowHeight="14.5" x14ac:dyDescent="0.35"/>
  <sheetData>
    <row r="1" spans="1:11" x14ac:dyDescent="0.35">
      <c r="A1" t="s">
        <v>3</v>
      </c>
      <c r="D1" t="s">
        <v>2</v>
      </c>
    </row>
    <row r="2" spans="1:11" x14ac:dyDescent="0.35">
      <c r="A2">
        <v>1</v>
      </c>
      <c r="B2">
        <v>2</v>
      </c>
      <c r="C2">
        <v>3</v>
      </c>
      <c r="D2">
        <v>1</v>
      </c>
      <c r="E2">
        <v>2</v>
      </c>
      <c r="F2">
        <v>3</v>
      </c>
      <c r="G2" t="s">
        <v>4</v>
      </c>
    </row>
    <row r="3" spans="1:11" x14ac:dyDescent="0.35">
      <c r="A3">
        <v>148.636</v>
      </c>
      <c r="B3">
        <v>99.456000000000003</v>
      </c>
      <c r="C3">
        <v>87.572000000000003</v>
      </c>
      <c r="D3">
        <f>A3/148.636</f>
        <v>1</v>
      </c>
      <c r="E3">
        <f>B3/99.456</f>
        <v>1</v>
      </c>
      <c r="F3">
        <f>C3/87.572</f>
        <v>1</v>
      </c>
    </row>
    <row r="4" spans="1:11" x14ac:dyDescent="0.35">
      <c r="A4">
        <v>129.07900000000001</v>
      </c>
      <c r="B4">
        <v>126.43899999999999</v>
      </c>
      <c r="C4">
        <v>82.019000000000005</v>
      </c>
      <c r="D4">
        <f t="shared" ref="D4:D6" si="0">A4/148.636</f>
        <v>0.86842353131139172</v>
      </c>
      <c r="E4">
        <f t="shared" ref="E4:E6" si="1">B4/99.456</f>
        <v>1.2713059041184041</v>
      </c>
      <c r="F4">
        <f t="shared" ref="F4:F6" si="2">C4/87.572</f>
        <v>0.93658932078746637</v>
      </c>
    </row>
    <row r="5" spans="1:11" x14ac:dyDescent="0.35">
      <c r="A5">
        <v>138.01</v>
      </c>
      <c r="B5">
        <v>134.16399999999999</v>
      </c>
      <c r="C5">
        <v>86.105000000000004</v>
      </c>
      <c r="D5">
        <f t="shared" si="0"/>
        <v>0.92850991684383322</v>
      </c>
      <c r="E5">
        <f t="shared" si="1"/>
        <v>1.3489784427284426</v>
      </c>
      <c r="F5">
        <f t="shared" si="2"/>
        <v>0.98324807015941174</v>
      </c>
    </row>
    <row r="6" spans="1:11" x14ac:dyDescent="0.35">
      <c r="A6">
        <v>167.75700000000001</v>
      </c>
      <c r="B6">
        <v>106.154</v>
      </c>
      <c r="C6">
        <v>97.888000000000005</v>
      </c>
      <c r="D6">
        <f t="shared" si="0"/>
        <v>1.1286431281789069</v>
      </c>
      <c r="E6">
        <f t="shared" si="1"/>
        <v>1.0673463642213641</v>
      </c>
      <c r="F6">
        <f t="shared" si="2"/>
        <v>1.1178002101128215</v>
      </c>
      <c r="G6">
        <v>5.1999999999999998E-3</v>
      </c>
      <c r="H6" t="s">
        <v>5</v>
      </c>
    </row>
    <row r="7" spans="1:11" x14ac:dyDescent="0.35">
      <c r="A7">
        <v>280.69</v>
      </c>
      <c r="B7">
        <v>321.53800000000001</v>
      </c>
      <c r="C7">
        <v>140.113</v>
      </c>
      <c r="D7">
        <f>A7/280.69</f>
        <v>1</v>
      </c>
      <c r="E7">
        <f>B7/321.538</f>
        <v>1</v>
      </c>
      <c r="F7">
        <f>C7/140.113</f>
        <v>1</v>
      </c>
    </row>
    <row r="8" spans="1:11" x14ac:dyDescent="0.35">
      <c r="A8">
        <v>234.54499999999999</v>
      </c>
      <c r="B8">
        <v>367.18099999999998</v>
      </c>
      <c r="C8">
        <v>126.738</v>
      </c>
      <c r="D8">
        <f t="shared" ref="D8:D10" si="3">A8/280.69</f>
        <v>0.83560155331504504</v>
      </c>
      <c r="E8">
        <f t="shared" ref="E8:E10" si="4">B8/321.538</f>
        <v>1.1419521176346186</v>
      </c>
      <c r="F8">
        <f t="shared" ref="F8:F10" si="5">C8/140.113</f>
        <v>0.90454133449430107</v>
      </c>
    </row>
    <row r="9" spans="1:11" x14ac:dyDescent="0.35">
      <c r="A9">
        <v>256.37400000000002</v>
      </c>
      <c r="B9">
        <v>382.065</v>
      </c>
      <c r="C9">
        <v>117.366</v>
      </c>
      <c r="D9">
        <f t="shared" si="3"/>
        <v>0.91337062239481293</v>
      </c>
      <c r="E9">
        <f t="shared" si="4"/>
        <v>1.1882421362327313</v>
      </c>
      <c r="F9">
        <f t="shared" si="5"/>
        <v>0.83765246622369083</v>
      </c>
    </row>
    <row r="10" spans="1:11" x14ac:dyDescent="0.35">
      <c r="A10">
        <v>249.81399999999999</v>
      </c>
      <c r="B10">
        <v>312.94299999999998</v>
      </c>
      <c r="C10">
        <v>114.501</v>
      </c>
      <c r="D10">
        <f t="shared" si="3"/>
        <v>0.88999964373508134</v>
      </c>
      <c r="E10">
        <f t="shared" si="4"/>
        <v>0.97326910038626846</v>
      </c>
      <c r="F10">
        <f t="shared" si="5"/>
        <v>0.81720468479013375</v>
      </c>
    </row>
    <row r="14" spans="1:11" x14ac:dyDescent="0.35">
      <c r="A14" t="s">
        <v>27</v>
      </c>
      <c r="D14">
        <v>1</v>
      </c>
      <c r="E14">
        <v>2</v>
      </c>
      <c r="F14">
        <v>3</v>
      </c>
      <c r="J14" t="s">
        <v>29</v>
      </c>
      <c r="K14" t="s">
        <v>30</v>
      </c>
    </row>
    <row r="15" spans="1:11" x14ac:dyDescent="0.35">
      <c r="A15">
        <v>2.6065059184568171</v>
      </c>
      <c r="B15">
        <v>0.71010074325819839</v>
      </c>
      <c r="C15">
        <v>1.7553016636600522</v>
      </c>
      <c r="D15">
        <f>A15/2.606506</f>
        <v>0.99999996871552077</v>
      </c>
      <c r="E15">
        <f>B15/0.710101</f>
        <v>0.99999963844326145</v>
      </c>
      <c r="F15">
        <f>C15/1.755302</f>
        <v>0.999999808386279</v>
      </c>
      <c r="H15">
        <v>1</v>
      </c>
      <c r="J15">
        <v>0</v>
      </c>
      <c r="K15">
        <v>1</v>
      </c>
    </row>
    <row r="16" spans="1:11" x14ac:dyDescent="0.35">
      <c r="A16">
        <v>2.1507789719236858</v>
      </c>
      <c r="B16">
        <v>0.84085256367626515</v>
      </c>
      <c r="C16">
        <v>1.6736863585348434</v>
      </c>
      <c r="D16">
        <f>A16/2.606506</f>
        <v>0.8251578825921313</v>
      </c>
      <c r="E16">
        <f>B16/0.710101</f>
        <v>1.1841309386640284</v>
      </c>
      <c r="F16">
        <f>C16/1.755302</f>
        <v>0.95350336211936382</v>
      </c>
      <c r="H16">
        <f t="shared" ref="H16:H22" si="6">AVERAGE(D16:F16)</f>
        <v>0.9875973944585078</v>
      </c>
      <c r="J16">
        <v>10</v>
      </c>
      <c r="K16">
        <v>0.9875973944585078</v>
      </c>
    </row>
    <row r="17" spans="1:11" x14ac:dyDescent="0.35">
      <c r="A17">
        <v>2.693771592528253</v>
      </c>
      <c r="B17">
        <v>0.63329415485411911</v>
      </c>
      <c r="C17">
        <v>1.7114887696283045</v>
      </c>
      <c r="D17">
        <f>A17/2.606506</f>
        <v>1.0334799123916281</v>
      </c>
      <c r="E17">
        <f>B17/0.710101</f>
        <v>0.89183673147076137</v>
      </c>
      <c r="F17">
        <f>C17/1.755302</f>
        <v>0.97503949156800629</v>
      </c>
      <c r="H17">
        <f t="shared" si="6"/>
        <v>0.96678537847679857</v>
      </c>
      <c r="J17">
        <v>50</v>
      </c>
      <c r="K17">
        <v>0.96678537847679857</v>
      </c>
    </row>
    <row r="18" spans="1:11" x14ac:dyDescent="0.35">
      <c r="A18">
        <v>2.801319195123988</v>
      </c>
      <c r="B18">
        <v>0.48174301351461735</v>
      </c>
      <c r="C18">
        <v>1.9636509528585757</v>
      </c>
      <c r="D18">
        <f>A18/2.606506</f>
        <v>1.0747411266745552</v>
      </c>
      <c r="E18">
        <f>B18/0.710101</f>
        <v>0.67841477974910236</v>
      </c>
      <c r="F18">
        <f>C18/1.755302</f>
        <v>1.1186969267160727</v>
      </c>
      <c r="H18">
        <f t="shared" si="6"/>
        <v>0.95728427771324343</v>
      </c>
      <c r="J18">
        <v>100</v>
      </c>
      <c r="K18">
        <v>0.95728427771324343</v>
      </c>
    </row>
    <row r="19" spans="1:11" x14ac:dyDescent="0.35">
      <c r="A19">
        <v>3.4099081588026627</v>
      </c>
      <c r="B19">
        <v>1.2928385610376869</v>
      </c>
      <c r="C19">
        <v>2.4016626671237571</v>
      </c>
      <c r="D19">
        <f>A19/3.409908</f>
        <v>1.0000000465709522</v>
      </c>
      <c r="E19">
        <f>B19/1.292839</f>
        <v>0.99999966046637423</v>
      </c>
      <c r="F19">
        <f>C19/2.401663</f>
        <v>0.99999986139760533</v>
      </c>
      <c r="H19">
        <f t="shared" si="6"/>
        <v>0.99999985614497733</v>
      </c>
      <c r="J19">
        <v>0</v>
      </c>
      <c r="K19">
        <v>0.99999985614497733</v>
      </c>
    </row>
    <row r="20" spans="1:11" x14ac:dyDescent="0.35">
      <c r="A20">
        <v>2.757892880239873</v>
      </c>
      <c r="B20">
        <v>1.1671768561519951</v>
      </c>
      <c r="C20">
        <v>2.0629608529339953</v>
      </c>
      <c r="D20">
        <f>A20/3.409908</f>
        <v>0.80878806121451752</v>
      </c>
      <c r="E20">
        <f>B20/1.292839</f>
        <v>0.90280139766204071</v>
      </c>
      <c r="F20">
        <f>C20/2.401663</f>
        <v>0.85897182616128709</v>
      </c>
      <c r="H20">
        <f t="shared" si="6"/>
        <v>0.85685376167928184</v>
      </c>
      <c r="J20">
        <v>10</v>
      </c>
      <c r="K20">
        <v>0.85685376167928184</v>
      </c>
    </row>
    <row r="21" spans="1:11" x14ac:dyDescent="0.35">
      <c r="A21">
        <v>2.0199335024660816</v>
      </c>
      <c r="B21">
        <v>1.3412519264051785</v>
      </c>
      <c r="C21">
        <v>2.0766495036891555</v>
      </c>
      <c r="D21">
        <f>A21/3.409908</f>
        <v>0.59237184770559248</v>
      </c>
      <c r="E21">
        <f>B21/1.292839</f>
        <v>1.0374469879120125</v>
      </c>
      <c r="F21">
        <f>C21/2.401663</f>
        <v>0.86467148125659399</v>
      </c>
      <c r="H21">
        <f t="shared" si="6"/>
        <v>0.83149677229139973</v>
      </c>
      <c r="J21">
        <v>50</v>
      </c>
      <c r="K21">
        <v>0.83149677229139973</v>
      </c>
    </row>
    <row r="22" spans="1:11" x14ac:dyDescent="0.35">
      <c r="A22">
        <v>3.0355914697126192</v>
      </c>
      <c r="B22">
        <v>0.94076886540045568</v>
      </c>
      <c r="C22">
        <v>2.0418531661822139</v>
      </c>
      <c r="D22">
        <f>A22/3.409908</f>
        <v>0.89022679489083545</v>
      </c>
      <c r="E22">
        <f>B22/1.292839</f>
        <v>0.72767673732031257</v>
      </c>
      <c r="F22">
        <f>C22/2.401663</f>
        <v>0.8501830465732344</v>
      </c>
      <c r="H22">
        <f t="shared" si="6"/>
        <v>0.82269552626146092</v>
      </c>
      <c r="J22">
        <v>100</v>
      </c>
      <c r="K22">
        <v>0.82269552626146092</v>
      </c>
    </row>
    <row r="25" spans="1:11" x14ac:dyDescent="0.35">
      <c r="A25" t="s">
        <v>34</v>
      </c>
      <c r="G25" t="s">
        <v>41</v>
      </c>
    </row>
    <row r="26" spans="1:11" x14ac:dyDescent="0.35">
      <c r="A26">
        <v>148.636</v>
      </c>
      <c r="B26">
        <v>99.456000000000003</v>
      </c>
      <c r="C26">
        <v>87.572000000000003</v>
      </c>
      <c r="D26">
        <f>A26/148.636</f>
        <v>1</v>
      </c>
      <c r="E26">
        <f>B26/99.456</f>
        <v>1</v>
      </c>
      <c r="F26">
        <v>1</v>
      </c>
      <c r="G26">
        <v>0.82</v>
      </c>
    </row>
    <row r="27" spans="1:11" x14ac:dyDescent="0.35">
      <c r="A27">
        <v>124.58107934865525</v>
      </c>
      <c r="B27">
        <v>122.03307348030756</v>
      </c>
      <c r="C27">
        <v>79.160944437881881</v>
      </c>
      <c r="D27">
        <f>A27/148.636</f>
        <v>0.83816221742145414</v>
      </c>
      <c r="E27">
        <f>B27/99.456</f>
        <v>1.2270056455146754</v>
      </c>
      <c r="F27">
        <f>C27/87.527</f>
        <v>0.9044174304829582</v>
      </c>
    </row>
    <row r="28" spans="1:11" x14ac:dyDescent="0.35">
      <c r="A28">
        <v>125.87694561949827</v>
      </c>
      <c r="B28">
        <v>122.36906406850493</v>
      </c>
      <c r="C28">
        <v>78.535138052075212</v>
      </c>
      <c r="D28">
        <f>A28/148.636</f>
        <v>0.8468806050990223</v>
      </c>
      <c r="E28">
        <f>B28/99.456</f>
        <v>1.2303839292602248</v>
      </c>
      <c r="F28">
        <f>C28/87.527</f>
        <v>0.89726756374690342</v>
      </c>
    </row>
    <row r="29" spans="1:11" x14ac:dyDescent="0.35">
      <c r="A29">
        <v>157.27863013276814</v>
      </c>
      <c r="B29">
        <v>99.523451797027064</v>
      </c>
      <c r="C29">
        <v>91.77375934498356</v>
      </c>
      <c r="D29">
        <f>A29/148.636</f>
        <v>1.0581462777037067</v>
      </c>
      <c r="E29">
        <f>B29/99.456</f>
        <v>1.000678207418628</v>
      </c>
      <c r="F29">
        <f>C29/87.527</f>
        <v>1.0485194208071058</v>
      </c>
    </row>
    <row r="30" spans="1:11" x14ac:dyDescent="0.35">
      <c r="A30">
        <v>280.69</v>
      </c>
      <c r="B30">
        <v>321.53800000000001</v>
      </c>
      <c r="C30">
        <v>140.113</v>
      </c>
      <c r="D30">
        <f>A30/280.69</f>
        <v>1</v>
      </c>
      <c r="E30">
        <f>B30/321.538</f>
        <v>1</v>
      </c>
      <c r="F30">
        <f>C30/140.113</f>
        <v>1</v>
      </c>
    </row>
    <row r="31" spans="1:11" x14ac:dyDescent="0.35">
      <c r="A31">
        <v>209.97123607752513</v>
      </c>
      <c r="B31">
        <v>328.71068849978366</v>
      </c>
      <c r="C31">
        <v>113.45939806004554</v>
      </c>
      <c r="D31">
        <f>A31/280.69</f>
        <v>0.74805385328128948</v>
      </c>
      <c r="E31">
        <f>B31/B30</f>
        <v>1.0223074364454081</v>
      </c>
      <c r="F31">
        <f>C31/140.113</f>
        <v>0.80977067124424962</v>
      </c>
    </row>
    <row r="32" spans="1:11" x14ac:dyDescent="0.35">
      <c r="A32">
        <v>210.37304104719504</v>
      </c>
      <c r="B32">
        <v>313.51141663232846</v>
      </c>
      <c r="C32">
        <v>96.307122935808991</v>
      </c>
      <c r="D32">
        <f>A32/280.69</f>
        <v>0.74948534342938844</v>
      </c>
      <c r="E32">
        <f t="shared" ref="E32:E33" si="7">B32/B31</f>
        <v>0.95376094420043422</v>
      </c>
      <c r="F32">
        <f>C32/140.113</f>
        <v>0.68735322872116789</v>
      </c>
    </row>
    <row r="33" spans="1:6" x14ac:dyDescent="0.35">
      <c r="A33">
        <v>227.20990236385151</v>
      </c>
      <c r="B33">
        <v>284.62675620842219</v>
      </c>
      <c r="C33">
        <v>104.14052467260987</v>
      </c>
      <c r="D33">
        <f>A33/280.69</f>
        <v>0.80946917369286941</v>
      </c>
      <c r="E33">
        <f t="shared" si="7"/>
        <v>0.90786727726160976</v>
      </c>
      <c r="F33">
        <f>C33/140.113</f>
        <v>0.743260972733507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A4E1-A924-431A-955F-6F6140DD4262}">
  <dimension ref="A1:D20"/>
  <sheetViews>
    <sheetView workbookViewId="0">
      <selection activeCell="D13" sqref="D13:D16"/>
    </sheetView>
  </sheetViews>
  <sheetFormatPr defaultRowHeight="14.5" x14ac:dyDescent="0.35"/>
  <sheetData>
    <row r="1" spans="1:4" x14ac:dyDescent="0.35">
      <c r="A1" t="s">
        <v>3</v>
      </c>
      <c r="C1" t="s">
        <v>2</v>
      </c>
    </row>
    <row r="2" spans="1:4" x14ac:dyDescent="0.35">
      <c r="A2">
        <v>1</v>
      </c>
      <c r="B2">
        <v>2</v>
      </c>
      <c r="C2">
        <v>1</v>
      </c>
      <c r="D2">
        <v>2</v>
      </c>
    </row>
    <row r="3" spans="1:4" x14ac:dyDescent="0.35">
      <c r="A3">
        <v>307.399</v>
      </c>
      <c r="B3">
        <v>128.02099999999999</v>
      </c>
      <c r="C3">
        <f>A3/307.399</f>
        <v>1</v>
      </c>
      <c r="D3">
        <f>B3/128.021</f>
        <v>1</v>
      </c>
    </row>
    <row r="4" spans="1:4" x14ac:dyDescent="0.35">
      <c r="A4">
        <v>291.44600000000003</v>
      </c>
      <c r="B4">
        <v>151.19</v>
      </c>
      <c r="C4">
        <f t="shared" ref="C4:C6" si="0">A4/307.399</f>
        <v>0.94810327945113693</v>
      </c>
      <c r="D4">
        <f t="shared" ref="D4:D6" si="1">B4/128.021</f>
        <v>1.1809781207770602</v>
      </c>
    </row>
    <row r="5" spans="1:4" x14ac:dyDescent="0.35">
      <c r="A5">
        <v>287.91800000000001</v>
      </c>
      <c r="B5">
        <v>169.36199999999999</v>
      </c>
      <c r="C5">
        <f t="shared" si="0"/>
        <v>0.93662633905770676</v>
      </c>
      <c r="D5">
        <f t="shared" si="1"/>
        <v>1.3229235828496888</v>
      </c>
    </row>
    <row r="6" spans="1:4" x14ac:dyDescent="0.35">
      <c r="A6">
        <v>335.07499999999999</v>
      </c>
      <c r="B6">
        <v>141.55500000000001</v>
      </c>
      <c r="C6">
        <f t="shared" si="0"/>
        <v>1.0900328237892771</v>
      </c>
      <c r="D6">
        <f t="shared" si="1"/>
        <v>1.1057170307996347</v>
      </c>
    </row>
    <row r="7" spans="1:4" x14ac:dyDescent="0.35">
      <c r="A7">
        <v>460.71300000000002</v>
      </c>
      <c r="B7">
        <v>372.51900000000001</v>
      </c>
      <c r="C7">
        <f>A7/460.713</f>
        <v>1</v>
      </c>
      <c r="D7">
        <f>B7/372.519</f>
        <v>1</v>
      </c>
    </row>
    <row r="8" spans="1:4" x14ac:dyDescent="0.35">
      <c r="A8">
        <v>461.76100000000002</v>
      </c>
      <c r="B8">
        <v>423.57499999999999</v>
      </c>
      <c r="C8">
        <f t="shared" ref="C8:C10" si="2">A8/460.713</f>
        <v>1.0022747350302683</v>
      </c>
      <c r="D8">
        <f t="shared" ref="D8:D10" si="3">B8/372.519</f>
        <v>1.1370560964675627</v>
      </c>
    </row>
    <row r="9" spans="1:4" x14ac:dyDescent="0.35">
      <c r="A9">
        <v>478.54199999999997</v>
      </c>
      <c r="B9">
        <v>393.02699999999999</v>
      </c>
      <c r="C9">
        <f t="shared" si="2"/>
        <v>1.03869871264757</v>
      </c>
      <c r="D9">
        <f t="shared" si="3"/>
        <v>1.0550522255240671</v>
      </c>
    </row>
    <row r="10" spans="1:4" x14ac:dyDescent="0.35">
      <c r="A10">
        <v>426.04700000000003</v>
      </c>
      <c r="B10">
        <v>318.65699999999998</v>
      </c>
      <c r="C10">
        <f t="shared" si="2"/>
        <v>0.92475575900831974</v>
      </c>
      <c r="D10">
        <f t="shared" si="3"/>
        <v>0.85541140183453723</v>
      </c>
    </row>
    <row r="12" spans="1:4" x14ac:dyDescent="0.35">
      <c r="A12" t="s">
        <v>43</v>
      </c>
      <c r="C12" t="s">
        <v>14</v>
      </c>
    </row>
    <row r="13" spans="1:4" x14ac:dyDescent="0.35">
      <c r="A13">
        <v>307.399</v>
      </c>
      <c r="B13">
        <v>128.02099999999999</v>
      </c>
      <c r="C13">
        <f>A13/307.399</f>
        <v>1</v>
      </c>
      <c r="D13">
        <f>B13/128.021</f>
        <v>1</v>
      </c>
    </row>
    <row r="14" spans="1:4" x14ac:dyDescent="0.35">
      <c r="A14">
        <v>281.29019632820348</v>
      </c>
      <c r="B14">
        <v>145.92159364980506</v>
      </c>
      <c r="C14">
        <f t="shared" ref="C14:C16" si="4">A14/307.399</f>
        <v>0.915065424182263</v>
      </c>
      <c r="D14">
        <f t="shared" ref="D14:D16" si="5">B14/128.021</f>
        <v>1.1398254477765764</v>
      </c>
    </row>
    <row r="15" spans="1:4" x14ac:dyDescent="0.35">
      <c r="A15">
        <v>262.60588673918346</v>
      </c>
      <c r="B15">
        <v>154.47265606846943</v>
      </c>
      <c r="C15">
        <f t="shared" si="4"/>
        <v>0.85428347762739454</v>
      </c>
      <c r="D15">
        <f t="shared" si="5"/>
        <v>1.2066196644962113</v>
      </c>
    </row>
    <row r="16" spans="1:4" x14ac:dyDescent="0.35">
      <c r="A16">
        <v>314.14568090593707</v>
      </c>
      <c r="B16">
        <v>132.71324885664382</v>
      </c>
      <c r="C16">
        <f t="shared" si="4"/>
        <v>1.0219476345269083</v>
      </c>
      <c r="D16">
        <f t="shared" si="5"/>
        <v>1.0366521809440938</v>
      </c>
    </row>
    <row r="17" spans="1:4" x14ac:dyDescent="0.35">
      <c r="A17">
        <v>460.71300000000002</v>
      </c>
      <c r="B17">
        <v>372.51900000000001</v>
      </c>
      <c r="C17">
        <f>A17/460.713</f>
        <v>1</v>
      </c>
      <c r="D17">
        <f>B17/372.519</f>
        <v>1</v>
      </c>
    </row>
    <row r="18" spans="1:4" x14ac:dyDescent="0.35">
      <c r="A18">
        <v>413.3813466174683</v>
      </c>
      <c r="B18">
        <v>379.19617268130941</v>
      </c>
      <c r="C18">
        <f t="shared" ref="C18:C20" si="6">A18/460.713</f>
        <v>0.89726434161282242</v>
      </c>
      <c r="D18">
        <f>B18/372.519</f>
        <v>1.0179243815249945</v>
      </c>
    </row>
    <row r="19" spans="1:4" x14ac:dyDescent="0.35">
      <c r="A19">
        <v>392.67763427183257</v>
      </c>
      <c r="B19">
        <v>322.50651471543887</v>
      </c>
      <c r="C19">
        <f t="shared" si="6"/>
        <v>0.85232592584066991</v>
      </c>
      <c r="D19">
        <f>B19/372.519</f>
        <v>0.86574514243686596</v>
      </c>
    </row>
    <row r="20" spans="1:4" x14ac:dyDescent="0.35">
      <c r="A20">
        <v>387.49668662449602</v>
      </c>
      <c r="B20">
        <v>289.82373228705285</v>
      </c>
      <c r="C20">
        <f t="shared" si="6"/>
        <v>0.84108042669622085</v>
      </c>
      <c r="D20">
        <f>B20/372.519</f>
        <v>0.77801060425656909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9E0BD-112D-493B-8B3E-8327D4EE3038}">
  <dimension ref="A1:G21"/>
  <sheetViews>
    <sheetView tabSelected="1" workbookViewId="0">
      <selection activeCell="J19" sqref="J19"/>
    </sheetView>
  </sheetViews>
  <sheetFormatPr defaultRowHeight="14.5" x14ac:dyDescent="0.35"/>
  <sheetData>
    <row r="1" spans="1:7" x14ac:dyDescent="0.35">
      <c r="A1" t="s">
        <v>3</v>
      </c>
      <c r="D1" t="s">
        <v>2</v>
      </c>
    </row>
    <row r="2" spans="1:7" x14ac:dyDescent="0.35">
      <c r="A2">
        <v>1</v>
      </c>
      <c r="B2">
        <v>2</v>
      </c>
      <c r="C2">
        <v>3</v>
      </c>
      <c r="D2">
        <v>1</v>
      </c>
      <c r="E2">
        <v>2</v>
      </c>
      <c r="F2">
        <v>3</v>
      </c>
    </row>
    <row r="3" spans="1:7" x14ac:dyDescent="0.35">
      <c r="A3">
        <v>270.08699999999999</v>
      </c>
      <c r="B3">
        <v>110.116</v>
      </c>
      <c r="C3">
        <v>66.313999999999993</v>
      </c>
      <c r="D3">
        <f>A3/270.087</f>
        <v>1</v>
      </c>
      <c r="E3">
        <f>B3/110.116</f>
        <v>1</v>
      </c>
      <c r="F3">
        <f>C3/66.314</f>
        <v>1</v>
      </c>
    </row>
    <row r="4" spans="1:7" x14ac:dyDescent="0.35">
      <c r="A4">
        <v>258.19200000000001</v>
      </c>
      <c r="B4">
        <v>105.807</v>
      </c>
      <c r="C4">
        <v>63.444000000000003</v>
      </c>
      <c r="D4">
        <f t="shared" ref="D4:D6" si="0">A4/270.087</f>
        <v>0.95595863555076699</v>
      </c>
      <c r="E4">
        <f t="shared" ref="E4:E6" si="1">B4/110.116</f>
        <v>0.96086853863198807</v>
      </c>
      <c r="F4">
        <f t="shared" ref="F4:F6" si="2">C4/66.314</f>
        <v>0.95672105437765798</v>
      </c>
    </row>
    <row r="5" spans="1:7" x14ac:dyDescent="0.35">
      <c r="A5">
        <v>200.745</v>
      </c>
      <c r="B5">
        <v>92.227000000000004</v>
      </c>
      <c r="C5">
        <v>69.977000000000004</v>
      </c>
      <c r="D5">
        <f t="shared" si="0"/>
        <v>0.74326050494840556</v>
      </c>
      <c r="E5">
        <f t="shared" si="1"/>
        <v>0.83754404446220354</v>
      </c>
      <c r="F5">
        <f t="shared" si="2"/>
        <v>1.0552372048134633</v>
      </c>
    </row>
    <row r="6" spans="1:7" x14ac:dyDescent="0.35">
      <c r="A6">
        <v>305.053</v>
      </c>
      <c r="B6">
        <v>115.81699999999999</v>
      </c>
      <c r="C6">
        <v>79.722999999999999</v>
      </c>
      <c r="D6">
        <f t="shared" si="0"/>
        <v>1.129461988174181</v>
      </c>
      <c r="E6">
        <f t="shared" si="1"/>
        <v>1.0517726760870354</v>
      </c>
      <c r="F6">
        <f t="shared" si="2"/>
        <v>1.2022046626655005</v>
      </c>
      <c r="G6">
        <v>4.2299999999999997E-2</v>
      </c>
    </row>
    <row r="7" spans="1:7" x14ac:dyDescent="0.35">
      <c r="A7">
        <v>493.93900000000002</v>
      </c>
      <c r="B7">
        <v>366.5</v>
      </c>
      <c r="C7">
        <v>121.557</v>
      </c>
      <c r="D7">
        <f>A7/493.939</f>
        <v>1</v>
      </c>
      <c r="E7">
        <f>B7/366.5</f>
        <v>1</v>
      </c>
      <c r="F7">
        <f>C7/121.557</f>
        <v>1</v>
      </c>
    </row>
    <row r="8" spans="1:7" x14ac:dyDescent="0.35">
      <c r="A8">
        <v>544.21900000000005</v>
      </c>
      <c r="B8">
        <v>360.149</v>
      </c>
      <c r="C8">
        <v>112.988</v>
      </c>
      <c r="D8">
        <f t="shared" ref="D8:D10" si="3">A8/493.939</f>
        <v>1.1017939462160309</v>
      </c>
      <c r="E8">
        <f t="shared" ref="E8:E10" si="4">B8/366.5</f>
        <v>0.98267121418826742</v>
      </c>
      <c r="F8">
        <f t="shared" ref="F8:F10" si="5">C8/121.557</f>
        <v>0.92950632213693984</v>
      </c>
    </row>
    <row r="9" spans="1:7" x14ac:dyDescent="0.35">
      <c r="A9">
        <v>691.03800000000001</v>
      </c>
      <c r="B9">
        <v>240.95599999999999</v>
      </c>
      <c r="C9">
        <v>118.38</v>
      </c>
      <c r="D9">
        <f t="shared" si="3"/>
        <v>1.3990351035249291</v>
      </c>
      <c r="E9">
        <f t="shared" si="4"/>
        <v>0.65745156889495227</v>
      </c>
      <c r="F9">
        <f t="shared" si="5"/>
        <v>0.97386411313211085</v>
      </c>
    </row>
    <row r="10" spans="1:7" x14ac:dyDescent="0.35">
      <c r="A10">
        <v>652.38199999999995</v>
      </c>
      <c r="B10">
        <v>210.953</v>
      </c>
      <c r="C10">
        <v>112.197</v>
      </c>
      <c r="D10">
        <f t="shared" si="3"/>
        <v>1.3207744276115065</v>
      </c>
      <c r="E10">
        <f t="shared" si="4"/>
        <v>0.57558799454297405</v>
      </c>
      <c r="F10">
        <f t="shared" si="5"/>
        <v>0.92299908684814536</v>
      </c>
    </row>
    <row r="13" spans="1:7" x14ac:dyDescent="0.35">
      <c r="A13" t="s">
        <v>39</v>
      </c>
      <c r="D13" t="s">
        <v>14</v>
      </c>
      <c r="G13" t="s">
        <v>40</v>
      </c>
    </row>
    <row r="14" spans="1:7" x14ac:dyDescent="0.35">
      <c r="A14">
        <v>270.08699999999999</v>
      </c>
      <c r="B14">
        <v>110.116</v>
      </c>
      <c r="C14">
        <v>66.313999999999993</v>
      </c>
      <c r="D14">
        <f>A14/270.087</f>
        <v>1</v>
      </c>
      <c r="E14">
        <f>B14/110.116</f>
        <v>1</v>
      </c>
      <c r="F14">
        <f>C14/66.314</f>
        <v>1</v>
      </c>
    </row>
    <row r="15" spans="1:7" x14ac:dyDescent="0.35">
      <c r="A15">
        <v>249.19497392440286</v>
      </c>
      <c r="B15">
        <v>102.12002155767527</v>
      </c>
      <c r="C15">
        <v>61.233213754337143</v>
      </c>
      <c r="D15">
        <f t="shared" ref="D15:D17" si="6">A15/270.087</f>
        <v>0.92264705048522466</v>
      </c>
      <c r="E15">
        <f t="shared" ref="E15:E17" si="7">B15/110.116</f>
        <v>0.9273858617973344</v>
      </c>
      <c r="F15">
        <f t="shared" ref="F15:F17" si="8">C15/66.314</f>
        <v>0.92338290186592797</v>
      </c>
    </row>
    <row r="16" spans="1:7" x14ac:dyDescent="0.35">
      <c r="A16">
        <v>183.09664117372787</v>
      </c>
      <c r="B16">
        <v>84.118926625965287</v>
      </c>
      <c r="C16">
        <v>63.825020097207677</v>
      </c>
      <c r="D16">
        <f t="shared" si="6"/>
        <v>0.67791726804225261</v>
      </c>
      <c r="E16">
        <f t="shared" si="7"/>
        <v>0.76391193492285669</v>
      </c>
      <c r="F16">
        <f t="shared" si="8"/>
        <v>0.9624667505686233</v>
      </c>
    </row>
    <row r="17" spans="1:6" x14ac:dyDescent="0.35">
      <c r="A17">
        <v>285.99890292441637</v>
      </c>
      <c r="B17">
        <v>108.58288540023251</v>
      </c>
      <c r="C17">
        <v>74.743374226259846</v>
      </c>
      <c r="D17">
        <f t="shared" si="6"/>
        <v>1.0589139903972289</v>
      </c>
      <c r="E17">
        <f t="shared" si="7"/>
        <v>0.98607727669214751</v>
      </c>
      <c r="F17">
        <f t="shared" si="8"/>
        <v>1.127113041382813</v>
      </c>
    </row>
    <row r="18" spans="1:6" x14ac:dyDescent="0.35">
      <c r="A18">
        <v>493.93900000000002</v>
      </c>
      <c r="B18">
        <v>366.5</v>
      </c>
      <c r="C18">
        <v>121.557</v>
      </c>
      <c r="D18">
        <f>A18/493.939</f>
        <v>1</v>
      </c>
      <c r="E18">
        <f>B18/366.5</f>
        <v>1</v>
      </c>
      <c r="F18">
        <f>C18/121.557</f>
        <v>1</v>
      </c>
    </row>
    <row r="19" spans="1:6" x14ac:dyDescent="0.35">
      <c r="A19">
        <v>487.20005170382944</v>
      </c>
      <c r="B19">
        <v>322.41544565897635</v>
      </c>
      <c r="C19">
        <v>101.15001395010515</v>
      </c>
      <c r="D19">
        <f t="shared" ref="D19:D21" si="9">A19/493.939</f>
        <v>0.98635671956219173</v>
      </c>
      <c r="E19">
        <f t="shared" ref="E19:E21" si="10">B19/366.5</f>
        <v>0.8797147221254471</v>
      </c>
      <c r="F19">
        <f t="shared" ref="F19:F21" si="11">C19/121.557</f>
        <v>0.83212002558557008</v>
      </c>
    </row>
    <row r="20" spans="1:6" x14ac:dyDescent="0.35">
      <c r="A20">
        <v>567.04566585992166</v>
      </c>
      <c r="B20">
        <v>197.72147908355731</v>
      </c>
      <c r="C20">
        <v>97.139181817060035</v>
      </c>
      <c r="D20">
        <f t="shared" si="9"/>
        <v>1.1480074783726768</v>
      </c>
      <c r="E20">
        <f t="shared" si="10"/>
        <v>0.5394856182361728</v>
      </c>
      <c r="F20">
        <f t="shared" si="11"/>
        <v>0.79912454089077578</v>
      </c>
    </row>
    <row r="21" spans="1:6" x14ac:dyDescent="0.35">
      <c r="A21">
        <v>593.35205602541953</v>
      </c>
      <c r="B21">
        <v>191.86518983468326</v>
      </c>
      <c r="C21">
        <v>102.04499914142941</v>
      </c>
      <c r="D21">
        <f t="shared" si="9"/>
        <v>1.2012658567665633</v>
      </c>
      <c r="E21">
        <f t="shared" si="10"/>
        <v>0.52350665712055455</v>
      </c>
      <c r="F21">
        <f t="shared" si="11"/>
        <v>0.83948270475109954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c78827-1536-4e22-9af2-b7a0639cfa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9792426153B438AF2C6D288F714F5" ma:contentTypeVersion="16" ma:contentTypeDescription="Create a new document." ma:contentTypeScope="" ma:versionID="dca2e8788f9e3c00a05141b6c37a5f5a">
  <xsd:schema xmlns:xsd="http://www.w3.org/2001/XMLSchema" xmlns:xs="http://www.w3.org/2001/XMLSchema" xmlns:p="http://schemas.microsoft.com/office/2006/metadata/properties" xmlns:ns3="16c78827-1536-4e22-9af2-b7a0639cfa90" xmlns:ns4="5cff1590-2993-4801-b3f0-24c3e7b43112" targetNamespace="http://schemas.microsoft.com/office/2006/metadata/properties" ma:root="true" ma:fieldsID="5066327d7377f831c4a8566daad4438c" ns3:_="" ns4:_="">
    <xsd:import namespace="16c78827-1536-4e22-9af2-b7a0639cfa90"/>
    <xsd:import namespace="5cff1590-2993-4801-b3f0-24c3e7b431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8827-1536-4e22-9af2-b7a0639cf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f1590-2993-4801-b3f0-24c3e7b431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60EC5D-A387-4A0D-8A6F-033EDE22B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C0196D-852F-44D5-9D07-194811D2C272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16c78827-1536-4e22-9af2-b7a0639cfa90"/>
    <ds:schemaRef ds:uri="http://purl.org/dc/elements/1.1/"/>
    <ds:schemaRef ds:uri="http://schemas.microsoft.com/office/infopath/2007/PartnerControls"/>
    <ds:schemaRef ds:uri="5cff1590-2993-4801-b3f0-24c3e7b43112"/>
  </ds:schemaRefs>
</ds:datastoreItem>
</file>

<file path=customXml/itemProps3.xml><?xml version="1.0" encoding="utf-8"?>
<ds:datastoreItem xmlns:ds="http://schemas.openxmlformats.org/officeDocument/2006/customXml" ds:itemID="{E696EE07-9E53-42E2-A37D-8032023F4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78827-1536-4e22-9af2-b7a0639cfa90"/>
    <ds:schemaRef ds:uri="5cff1590-2993-4801-b3f0-24c3e7b431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signalling GAPDH</vt:lpstr>
      <vt:lpstr>signalling</vt:lpstr>
      <vt:lpstr>AMPK</vt:lpstr>
      <vt:lpstr>normalising</vt:lpstr>
      <vt:lpstr>Akt</vt:lpstr>
      <vt:lpstr>p38 kinase</vt:lpstr>
      <vt:lpstr>IR-B subunit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Ryalls (Student)</dc:creator>
  <cp:lastModifiedBy>Gwyn Gould</cp:lastModifiedBy>
  <dcterms:created xsi:type="dcterms:W3CDTF">2024-11-18T13:04:17Z</dcterms:created>
  <dcterms:modified xsi:type="dcterms:W3CDTF">2025-04-22T09:47:36Z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0x010100DBD9792426153B438AF2C6D288F714F5</vt:lpwstr>
  </property>
</Properties>
</file>