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vhl-my.sharepoint.com/personal/alwin_hylkema_hvhl_nl/Documents/Diadema/00000 Recovery Constraints (Alwin)/Submission/PeerJ/"/>
    </mc:Choice>
  </mc:AlternateContent>
  <xr:revisionPtr revIDLastSave="90" documentId="8_{F191F253-ADF8-46BF-954D-AD973D66BDE9}" xr6:coauthVersionLast="47" xr6:coauthVersionMax="47" xr10:uidLastSave="{2B8A6DE0-C65C-4558-9FB9-E638B10A7A21}"/>
  <bookViews>
    <workbookView xWindow="1152" yWindow="1152" windowWidth="17280" windowHeight="8964" xr2:uid="{54C2681B-CC60-4C74-8190-92FC8A52BB61}"/>
    <workbookView xWindow="-108" yWindow="-108" windowWidth="23256" windowHeight="12576" xr2:uid="{8A3326E1-3BA5-4502-BAF7-FE1ACF0825CD}"/>
  </bookViews>
  <sheets>
    <sheet name="Meta" sheetId="23" r:id="rId1"/>
    <sheet name="Fish Transects" sheetId="1" r:id="rId2"/>
    <sheet name="Fish per species per 100 m2" sheetId="14" r:id="rId3"/>
    <sheet name="Fish total per 100m2" sheetId="12" r:id="rId4"/>
    <sheet name="Fish Roving" sheetId="2" r:id="rId5"/>
    <sheet name="Roving per species" sheetId="16" r:id="rId6"/>
    <sheet name="Roving total" sheetId="18" r:id="rId7"/>
    <sheet name="Diadema count" sheetId="8" r:id="rId8"/>
    <sheet name="Invertebrate Transects" sheetId="19" r:id="rId9"/>
    <sheet name="Inverts per 100m2" sheetId="20" r:id="rId10"/>
    <sheet name="Inverts per 100m2 total" sheetId="22" r:id="rId11"/>
    <sheet name="Depth measurements" sheetId="7" r:id="rId12"/>
  </sheets>
  <definedNames>
    <definedName name="_xlnm._FilterDatabase" localSheetId="8" hidden="1">'Invertebrate Transects'!$A$1:$K$201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0" l="1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E24" i="22" s="1"/>
  <c r="F31" i="20"/>
  <c r="F32" i="20"/>
  <c r="F33" i="20"/>
  <c r="F34" i="20"/>
  <c r="F35" i="20"/>
  <c r="F36" i="20"/>
  <c r="F37" i="20"/>
  <c r="E25" i="22" s="1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E28" i="22" s="1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E32" i="22" s="1"/>
  <c r="F87" i="20"/>
  <c r="F88" i="20"/>
  <c r="F89" i="20"/>
  <c r="F90" i="20"/>
  <c r="F91" i="20"/>
  <c r="F92" i="20"/>
  <c r="F93" i="20"/>
  <c r="E33" i="22" s="1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E36" i="22" s="1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132" i="20"/>
  <c r="F133" i="20"/>
  <c r="F134" i="20"/>
  <c r="F135" i="20"/>
  <c r="F136" i="20"/>
  <c r="F137" i="20"/>
  <c r="F138" i="20"/>
  <c r="F139" i="20"/>
  <c r="F140" i="20"/>
  <c r="F141" i="20"/>
  <c r="F142" i="20"/>
  <c r="E4" i="22" s="1"/>
  <c r="F143" i="20"/>
  <c r="F144" i="20"/>
  <c r="F145" i="20"/>
  <c r="F146" i="20"/>
  <c r="F147" i="20"/>
  <c r="F148" i="20"/>
  <c r="F149" i="20"/>
  <c r="E5" i="22" s="1"/>
  <c r="F150" i="20"/>
  <c r="F151" i="20"/>
  <c r="F152" i="20"/>
  <c r="F153" i="20"/>
  <c r="F154" i="20"/>
  <c r="F155" i="20"/>
  <c r="F156" i="20"/>
  <c r="F157" i="20"/>
  <c r="F158" i="20"/>
  <c r="F159" i="20"/>
  <c r="F160" i="20"/>
  <c r="F161" i="20"/>
  <c r="F162" i="20"/>
  <c r="F163" i="20"/>
  <c r="F164" i="20"/>
  <c r="F165" i="20"/>
  <c r="F166" i="20"/>
  <c r="F167" i="20"/>
  <c r="F168" i="20"/>
  <c r="F169" i="20"/>
  <c r="F170" i="20"/>
  <c r="F171" i="20"/>
  <c r="F172" i="20"/>
  <c r="F173" i="20"/>
  <c r="E8" i="22" s="1"/>
  <c r="F174" i="20"/>
  <c r="F175" i="20"/>
  <c r="F176" i="20"/>
  <c r="F177" i="20"/>
  <c r="F178" i="20"/>
  <c r="F179" i="20"/>
  <c r="F180" i="20"/>
  <c r="F181" i="20"/>
  <c r="F182" i="20"/>
  <c r="F183" i="20"/>
  <c r="F184" i="20"/>
  <c r="F185" i="20"/>
  <c r="F186" i="20"/>
  <c r="F187" i="20"/>
  <c r="F188" i="20"/>
  <c r="F189" i="20"/>
  <c r="F190" i="20"/>
  <c r="F191" i="20"/>
  <c r="F192" i="20"/>
  <c r="F193" i="20"/>
  <c r="F194" i="20"/>
  <c r="F195" i="20"/>
  <c r="F196" i="20"/>
  <c r="F197" i="20"/>
  <c r="F198" i="20"/>
  <c r="E12" i="22" s="1"/>
  <c r="F199" i="20"/>
  <c r="F200" i="20"/>
  <c r="F201" i="20"/>
  <c r="F202" i="20"/>
  <c r="F203" i="20"/>
  <c r="F204" i="20"/>
  <c r="F205" i="20"/>
  <c r="E13" i="22" s="1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E16" i="22" s="1"/>
  <c r="F230" i="20"/>
  <c r="F231" i="20"/>
  <c r="F232" i="20"/>
  <c r="F233" i="20"/>
  <c r="F234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3" i="20"/>
  <c r="F4" i="20"/>
  <c r="F5" i="20"/>
  <c r="F6" i="20"/>
  <c r="F7" i="20"/>
  <c r="F8" i="20"/>
  <c r="F9" i="20"/>
  <c r="F2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D28" i="22" s="1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E114" i="20"/>
  <c r="D36" i="22" s="1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D8" i="22" s="1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E190" i="20"/>
  <c r="E191" i="20"/>
  <c r="E192" i="20"/>
  <c r="E193" i="20"/>
  <c r="E194" i="20"/>
  <c r="E195" i="20"/>
  <c r="E196" i="20"/>
  <c r="E197" i="20"/>
  <c r="E198" i="20"/>
  <c r="E199" i="20"/>
  <c r="E200" i="20"/>
  <c r="E201" i="20"/>
  <c r="E202" i="20"/>
  <c r="E203" i="20"/>
  <c r="E204" i="20"/>
  <c r="E205" i="20"/>
  <c r="E206" i="20"/>
  <c r="E207" i="20"/>
  <c r="E208" i="20"/>
  <c r="E209" i="20"/>
  <c r="E210" i="20"/>
  <c r="E211" i="20"/>
  <c r="E212" i="20"/>
  <c r="E213" i="20"/>
  <c r="E214" i="20"/>
  <c r="E215" i="20"/>
  <c r="E216" i="20"/>
  <c r="E217" i="20"/>
  <c r="E218" i="20"/>
  <c r="E219" i="20"/>
  <c r="E220" i="20"/>
  <c r="E221" i="20"/>
  <c r="E222" i="20"/>
  <c r="E223" i="20"/>
  <c r="E224" i="20"/>
  <c r="E225" i="20"/>
  <c r="E226" i="20"/>
  <c r="D16" i="22" s="1"/>
  <c r="E227" i="20"/>
  <c r="E228" i="20"/>
  <c r="E229" i="20"/>
  <c r="E230" i="20"/>
  <c r="E231" i="20"/>
  <c r="E232" i="20"/>
  <c r="E233" i="20"/>
  <c r="E234" i="20"/>
  <c r="E235" i="20"/>
  <c r="E236" i="20"/>
  <c r="E237" i="20"/>
  <c r="E238" i="20"/>
  <c r="E239" i="20"/>
  <c r="E240" i="20"/>
  <c r="E241" i="20"/>
  <c r="E242" i="20"/>
  <c r="E243" i="20"/>
  <c r="E244" i="20"/>
  <c r="E245" i="20"/>
  <c r="E246" i="20"/>
  <c r="E247" i="20"/>
  <c r="E248" i="20"/>
  <c r="E249" i="20"/>
  <c r="E250" i="20"/>
  <c r="E251" i="20"/>
  <c r="E252" i="20"/>
  <c r="E253" i="20"/>
  <c r="E12" i="20"/>
  <c r="E13" i="20"/>
  <c r="E14" i="20"/>
  <c r="E15" i="20"/>
  <c r="E16" i="20"/>
  <c r="D22" i="22" s="1"/>
  <c r="E17" i="20"/>
  <c r="E18" i="20"/>
  <c r="E3" i="20"/>
  <c r="E4" i="20"/>
  <c r="E5" i="20"/>
  <c r="E6" i="20"/>
  <c r="E7" i="20"/>
  <c r="E8" i="20"/>
  <c r="E9" i="20"/>
  <c r="E10" i="20"/>
  <c r="E11" i="20"/>
  <c r="E2" i="20"/>
  <c r="M3" i="19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118" i="19"/>
  <c r="M119" i="19"/>
  <c r="M120" i="19"/>
  <c r="M121" i="19"/>
  <c r="M122" i="19"/>
  <c r="M123" i="19"/>
  <c r="M124" i="19"/>
  <c r="M125" i="19"/>
  <c r="M126" i="19"/>
  <c r="M127" i="19"/>
  <c r="M128" i="19"/>
  <c r="M129" i="19"/>
  <c r="M130" i="19"/>
  <c r="M131" i="19"/>
  <c r="M132" i="19"/>
  <c r="M133" i="19"/>
  <c r="M134" i="19"/>
  <c r="M135" i="19"/>
  <c r="M136" i="19"/>
  <c r="M137" i="19"/>
  <c r="M138" i="19"/>
  <c r="M139" i="19"/>
  <c r="M140" i="19"/>
  <c r="M141" i="19"/>
  <c r="M142" i="19"/>
  <c r="M143" i="19"/>
  <c r="M144" i="19"/>
  <c r="M145" i="19"/>
  <c r="M146" i="19"/>
  <c r="M147" i="19"/>
  <c r="M148" i="19"/>
  <c r="M149" i="19"/>
  <c r="M150" i="19"/>
  <c r="M151" i="19"/>
  <c r="M152" i="19"/>
  <c r="M153" i="19"/>
  <c r="M154" i="19"/>
  <c r="M155" i="19"/>
  <c r="M156" i="19"/>
  <c r="M157" i="19"/>
  <c r="M158" i="19"/>
  <c r="M159" i="19"/>
  <c r="M160" i="19"/>
  <c r="M161" i="19"/>
  <c r="M162" i="19"/>
  <c r="M163" i="19"/>
  <c r="M164" i="19"/>
  <c r="M165" i="19"/>
  <c r="M166" i="19"/>
  <c r="M167" i="19"/>
  <c r="M168" i="19"/>
  <c r="M169" i="19"/>
  <c r="M170" i="19"/>
  <c r="M171" i="19"/>
  <c r="M172" i="19"/>
  <c r="M173" i="19"/>
  <c r="M174" i="19"/>
  <c r="M175" i="19"/>
  <c r="M176" i="19"/>
  <c r="M177" i="19"/>
  <c r="M178" i="19"/>
  <c r="M179" i="19"/>
  <c r="M180" i="19"/>
  <c r="M181" i="19"/>
  <c r="M182" i="19"/>
  <c r="M183" i="19"/>
  <c r="M184" i="19"/>
  <c r="M185" i="19"/>
  <c r="M186" i="19"/>
  <c r="M187" i="19"/>
  <c r="M188" i="19"/>
  <c r="M189" i="19"/>
  <c r="M190" i="19"/>
  <c r="M191" i="19"/>
  <c r="M192" i="19"/>
  <c r="M193" i="19"/>
  <c r="M194" i="19"/>
  <c r="M195" i="19"/>
  <c r="M196" i="19"/>
  <c r="M197" i="19"/>
  <c r="M198" i="19"/>
  <c r="M199" i="19"/>
  <c r="M200" i="19"/>
  <c r="M201" i="19"/>
  <c r="M2" i="19"/>
  <c r="L4" i="19"/>
  <c r="L5" i="19"/>
  <c r="L6" i="19"/>
  <c r="L9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4" i="19"/>
  <c r="L35" i="19"/>
  <c r="L36" i="19"/>
  <c r="L37" i="19"/>
  <c r="L38" i="19"/>
  <c r="L41" i="19"/>
  <c r="L42" i="19"/>
  <c r="L45" i="19"/>
  <c r="L49" i="19"/>
  <c r="L55" i="19"/>
  <c r="L56" i="19"/>
  <c r="L57" i="19"/>
  <c r="L58" i="19"/>
  <c r="L59" i="19"/>
  <c r="L60" i="19"/>
  <c r="L61" i="19"/>
  <c r="L67" i="19"/>
  <c r="L68" i="19"/>
  <c r="L69" i="19"/>
  <c r="L70" i="19"/>
  <c r="L71" i="19"/>
  <c r="L73" i="19"/>
  <c r="L74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L95" i="19"/>
  <c r="L96" i="19"/>
  <c r="L98" i="19"/>
  <c r="L99" i="19"/>
  <c r="L100" i="19"/>
  <c r="L101" i="19"/>
  <c r="L103" i="19"/>
  <c r="L104" i="19"/>
  <c r="L105" i="19"/>
  <c r="L106" i="19"/>
  <c r="L108" i="19"/>
  <c r="L109" i="19"/>
  <c r="L110" i="19"/>
  <c r="L111" i="19"/>
  <c r="L112" i="19"/>
  <c r="L113" i="19"/>
  <c r="L114" i="19"/>
  <c r="L115" i="19"/>
  <c r="L116" i="19"/>
  <c r="L117" i="19"/>
  <c r="L118" i="19"/>
  <c r="L119" i="19"/>
  <c r="L120" i="19"/>
  <c r="L121" i="19"/>
  <c r="L126" i="19"/>
  <c r="L127" i="19"/>
  <c r="L128" i="19"/>
  <c r="L132" i="19"/>
  <c r="L133" i="19"/>
  <c r="L134" i="19"/>
  <c r="L135" i="19"/>
  <c r="L136" i="19"/>
  <c r="L140" i="19"/>
  <c r="L141" i="19"/>
  <c r="L142" i="19"/>
  <c r="L145" i="19"/>
  <c r="L146" i="19"/>
  <c r="L147" i="19"/>
  <c r="L148" i="19"/>
  <c r="L149" i="19"/>
  <c r="L153" i="19"/>
  <c r="L154" i="19"/>
  <c r="L155" i="19"/>
  <c r="L156" i="19"/>
  <c r="L157" i="19"/>
  <c r="L158" i="19"/>
  <c r="L159" i="19"/>
  <c r="L160" i="19"/>
  <c r="L161" i="19"/>
  <c r="L162" i="19"/>
  <c r="L163" i="19"/>
  <c r="L164" i="19"/>
  <c r="L165" i="19"/>
  <c r="L166" i="19"/>
  <c r="L169" i="19"/>
  <c r="L170" i="19"/>
  <c r="L171" i="19"/>
  <c r="L172" i="19"/>
  <c r="L173" i="19"/>
  <c r="L175" i="19"/>
  <c r="L176" i="19"/>
  <c r="L177" i="19"/>
  <c r="L178" i="19"/>
  <c r="L179" i="19"/>
  <c r="L180" i="19"/>
  <c r="L182" i="19"/>
  <c r="L183" i="19"/>
  <c r="L184" i="19"/>
  <c r="L185" i="19"/>
  <c r="L186" i="19"/>
  <c r="L187" i="19"/>
  <c r="L188" i="19"/>
  <c r="L189" i="19"/>
  <c r="L190" i="19"/>
  <c r="L191" i="19"/>
  <c r="L192" i="19"/>
  <c r="L194" i="19"/>
  <c r="L195" i="19"/>
  <c r="L196" i="19"/>
  <c r="L198" i="19"/>
  <c r="L199" i="19"/>
  <c r="L200" i="19"/>
  <c r="L201" i="19"/>
  <c r="L2" i="19"/>
  <c r="D12" i="22" l="1"/>
  <c r="D9" i="22"/>
  <c r="D4" i="22"/>
  <c r="D37" i="22"/>
  <c r="D32" i="22"/>
  <c r="D29" i="22"/>
  <c r="D24" i="22"/>
  <c r="E21" i="22"/>
  <c r="E14" i="22"/>
  <c r="E6" i="22"/>
  <c r="E34" i="22"/>
  <c r="E26" i="22"/>
  <c r="D17" i="22"/>
  <c r="D2" i="22"/>
  <c r="E19" i="22"/>
  <c r="E15" i="22"/>
  <c r="E11" i="22"/>
  <c r="E7" i="22"/>
  <c r="E3" i="22"/>
  <c r="E35" i="22"/>
  <c r="E31" i="22"/>
  <c r="E27" i="22"/>
  <c r="E23" i="22"/>
  <c r="D18" i="22"/>
  <c r="D10" i="22"/>
  <c r="D30" i="22"/>
  <c r="D19" i="22"/>
  <c r="D11" i="22"/>
  <c r="D3" i="22"/>
  <c r="D31" i="22"/>
  <c r="D23" i="22"/>
  <c r="D15" i="22"/>
  <c r="D7" i="22"/>
  <c r="D35" i="22"/>
  <c r="D27" i="22"/>
  <c r="E18" i="22"/>
  <c r="E17" i="22"/>
  <c r="E10" i="22"/>
  <c r="E9" i="22"/>
  <c r="E37" i="22"/>
  <c r="E30" i="22"/>
  <c r="E29" i="22"/>
  <c r="E22" i="22"/>
  <c r="D6" i="22"/>
  <c r="D5" i="22"/>
  <c r="D34" i="22"/>
  <c r="D33" i="22"/>
  <c r="D26" i="22"/>
  <c r="D25" i="22"/>
  <c r="E2" i="22"/>
  <c r="D13" i="22"/>
  <c r="D14" i="22"/>
  <c r="D21" i="22"/>
  <c r="D20" i="22"/>
  <c r="E20" i="22"/>
  <c r="K197" i="19"/>
  <c r="L197" i="19" s="1"/>
  <c r="K193" i="19"/>
  <c r="L193" i="19" s="1"/>
  <c r="K181" i="19"/>
  <c r="L181" i="19" s="1"/>
  <c r="K174" i="19"/>
  <c r="L174" i="19" s="1"/>
  <c r="K168" i="19"/>
  <c r="L168" i="19" s="1"/>
  <c r="K167" i="19"/>
  <c r="L167" i="19" s="1"/>
  <c r="K152" i="19"/>
  <c r="L152" i="19" s="1"/>
  <c r="K151" i="19"/>
  <c r="L151" i="19" s="1"/>
  <c r="K150" i="19"/>
  <c r="L150" i="19" s="1"/>
  <c r="K144" i="19"/>
  <c r="L144" i="19" s="1"/>
  <c r="K143" i="19"/>
  <c r="L143" i="19" s="1"/>
  <c r="K139" i="19"/>
  <c r="L139" i="19" s="1"/>
  <c r="K138" i="19"/>
  <c r="L138" i="19" s="1"/>
  <c r="K137" i="19"/>
  <c r="L137" i="19" s="1"/>
  <c r="K131" i="19"/>
  <c r="L131" i="19" s="1"/>
  <c r="K130" i="19"/>
  <c r="L130" i="19" s="1"/>
  <c r="K129" i="19"/>
  <c r="L129" i="19" s="1"/>
  <c r="K125" i="19"/>
  <c r="L125" i="19" s="1"/>
  <c r="K124" i="19"/>
  <c r="L124" i="19" s="1"/>
  <c r="K123" i="19"/>
  <c r="L123" i="19" s="1"/>
  <c r="K122" i="19"/>
  <c r="L122" i="19" s="1"/>
  <c r="K107" i="19"/>
  <c r="L107" i="19" s="1"/>
  <c r="K102" i="19"/>
  <c r="L102" i="19" s="1"/>
  <c r="K97" i="19"/>
  <c r="L97" i="19" s="1"/>
  <c r="K75" i="19"/>
  <c r="L75" i="19" s="1"/>
  <c r="K72" i="19"/>
  <c r="L72" i="19" s="1"/>
  <c r="K66" i="19"/>
  <c r="L66" i="19" s="1"/>
  <c r="K65" i="19"/>
  <c r="L65" i="19" s="1"/>
  <c r="K64" i="19"/>
  <c r="L64" i="19" s="1"/>
  <c r="K63" i="19"/>
  <c r="L63" i="19" s="1"/>
  <c r="K62" i="19"/>
  <c r="L62" i="19" s="1"/>
  <c r="K54" i="19"/>
  <c r="L54" i="19" s="1"/>
  <c r="K53" i="19"/>
  <c r="L53" i="19" s="1"/>
  <c r="K52" i="19"/>
  <c r="L52" i="19" s="1"/>
  <c r="K51" i="19"/>
  <c r="L51" i="19" s="1"/>
  <c r="K50" i="19"/>
  <c r="L50" i="19" s="1"/>
  <c r="K48" i="19"/>
  <c r="L48" i="19" s="1"/>
  <c r="K47" i="19"/>
  <c r="L47" i="19" s="1"/>
  <c r="K46" i="19"/>
  <c r="L46" i="19" s="1"/>
  <c r="K44" i="19"/>
  <c r="L44" i="19" s="1"/>
  <c r="K43" i="19"/>
  <c r="L43" i="19" s="1"/>
  <c r="K40" i="19"/>
  <c r="L40" i="19" s="1"/>
  <c r="K39" i="19"/>
  <c r="L39" i="19" s="1"/>
  <c r="K33" i="19"/>
  <c r="L33" i="19" s="1"/>
  <c r="K11" i="19"/>
  <c r="L11" i="19" s="1"/>
  <c r="K10" i="19"/>
  <c r="L10" i="19" s="1"/>
  <c r="K8" i="19"/>
  <c r="L8" i="19" s="1"/>
  <c r="K7" i="19"/>
  <c r="L7" i="19" s="1"/>
  <c r="K3" i="19"/>
  <c r="L3" i="19" s="1"/>
  <c r="C3" i="18"/>
  <c r="C4" i="18"/>
  <c r="C5" i="18"/>
  <c r="C6" i="18"/>
  <c r="C7" i="18"/>
  <c r="C8" i="18"/>
  <c r="C9" i="18"/>
  <c r="C10" i="18"/>
  <c r="C11" i="18"/>
  <c r="C12" i="18"/>
  <c r="C13" i="18"/>
  <c r="C2" i="18"/>
  <c r="F3" i="16"/>
  <c r="F5" i="16"/>
  <c r="F9" i="16"/>
  <c r="F11" i="16"/>
  <c r="F14" i="16"/>
  <c r="F16" i="16"/>
  <c r="F20" i="16"/>
  <c r="F22" i="16"/>
  <c r="F23" i="16"/>
  <c r="F25" i="16"/>
  <c r="F27" i="16"/>
  <c r="F31" i="16"/>
  <c r="F32" i="16"/>
  <c r="F33" i="16"/>
  <c r="F35" i="16"/>
  <c r="F36" i="16"/>
  <c r="F38" i="16"/>
  <c r="F39" i="16"/>
  <c r="F42" i="16"/>
  <c r="F44" i="16"/>
  <c r="F45" i="16"/>
  <c r="F46" i="16"/>
  <c r="F47" i="16"/>
  <c r="F49" i="16"/>
  <c r="F52" i="16"/>
  <c r="F53" i="16"/>
  <c r="F56" i="16"/>
  <c r="F57" i="16"/>
  <c r="F58" i="16"/>
  <c r="F60" i="16"/>
  <c r="F61" i="16"/>
  <c r="F64" i="16"/>
  <c r="F66" i="16"/>
  <c r="F67" i="16"/>
  <c r="F69" i="16"/>
  <c r="F75" i="16"/>
  <c r="F76" i="16"/>
  <c r="F77" i="16"/>
  <c r="F78" i="16"/>
  <c r="F79" i="16"/>
  <c r="F80" i="16"/>
  <c r="F82" i="16"/>
  <c r="F83" i="16"/>
  <c r="F86" i="16"/>
  <c r="F87" i="16"/>
  <c r="F89" i="16"/>
  <c r="F90" i="16"/>
  <c r="F91" i="16"/>
  <c r="F93" i="16"/>
  <c r="F97" i="16"/>
  <c r="F100" i="16"/>
  <c r="F101" i="16"/>
  <c r="F102" i="16"/>
  <c r="F104" i="16"/>
  <c r="F111" i="16"/>
  <c r="F112" i="16"/>
  <c r="F113" i="16"/>
  <c r="F115" i="16"/>
  <c r="F116" i="16"/>
  <c r="F119" i="16"/>
  <c r="F120" i="16"/>
  <c r="F121" i="16"/>
  <c r="F122" i="16"/>
  <c r="F123" i="16"/>
  <c r="F124" i="16"/>
  <c r="F126" i="16"/>
  <c r="F130" i="16"/>
  <c r="F132" i="16"/>
  <c r="F133" i="16"/>
  <c r="E3" i="16"/>
  <c r="E5" i="16"/>
  <c r="E9" i="16"/>
  <c r="E11" i="16"/>
  <c r="E14" i="16"/>
  <c r="E16" i="16"/>
  <c r="E20" i="16"/>
  <c r="E22" i="16"/>
  <c r="E23" i="16"/>
  <c r="E25" i="16"/>
  <c r="E27" i="16"/>
  <c r="E31" i="16"/>
  <c r="E32" i="16"/>
  <c r="E33" i="16"/>
  <c r="E35" i="16"/>
  <c r="E36" i="16"/>
  <c r="E38" i="16"/>
  <c r="E39" i="16"/>
  <c r="E42" i="16"/>
  <c r="E44" i="16"/>
  <c r="E45" i="16"/>
  <c r="E46" i="16"/>
  <c r="E47" i="16"/>
  <c r="E49" i="16"/>
  <c r="E52" i="16"/>
  <c r="E53" i="16"/>
  <c r="E56" i="16"/>
  <c r="E57" i="16"/>
  <c r="E58" i="16"/>
  <c r="E60" i="16"/>
  <c r="E61" i="16"/>
  <c r="E64" i="16"/>
  <c r="E66" i="16"/>
  <c r="E67" i="16"/>
  <c r="E69" i="16"/>
  <c r="E75" i="16"/>
  <c r="E76" i="16"/>
  <c r="E77" i="16"/>
  <c r="E78" i="16"/>
  <c r="E79" i="16"/>
  <c r="E80" i="16"/>
  <c r="E82" i="16"/>
  <c r="E83" i="16"/>
  <c r="E86" i="16"/>
  <c r="E87" i="16"/>
  <c r="E89" i="16"/>
  <c r="E90" i="16"/>
  <c r="E91" i="16"/>
  <c r="E93" i="16"/>
  <c r="E97" i="16"/>
  <c r="E100" i="16"/>
  <c r="E101" i="16"/>
  <c r="E102" i="16"/>
  <c r="E104" i="16"/>
  <c r="E111" i="16"/>
  <c r="E112" i="16"/>
  <c r="E113" i="16"/>
  <c r="E115" i="16"/>
  <c r="E116" i="16"/>
  <c r="E119" i="16"/>
  <c r="E120" i="16"/>
  <c r="E121" i="16"/>
  <c r="E122" i="16"/>
  <c r="E123" i="16"/>
  <c r="E124" i="16"/>
  <c r="E126" i="16"/>
  <c r="E130" i="16"/>
  <c r="E132" i="16"/>
  <c r="E133" i="16"/>
  <c r="F2" i="16"/>
  <c r="E2" i="16"/>
  <c r="D2" i="16"/>
  <c r="P45" i="2"/>
  <c r="N17" i="2"/>
  <c r="P17" i="2" s="1"/>
  <c r="N10" i="2"/>
  <c r="P10" i="2" s="1"/>
  <c r="N35" i="2"/>
  <c r="P35" i="2" s="1"/>
  <c r="N67" i="2"/>
  <c r="P67" i="2" s="1"/>
  <c r="N99" i="2"/>
  <c r="E99" i="16" s="1"/>
  <c r="N129" i="2"/>
  <c r="P129" i="2" s="1"/>
  <c r="N4" i="2"/>
  <c r="P4" i="2" s="1"/>
  <c r="N5" i="2"/>
  <c r="N6" i="2"/>
  <c r="N8" i="2"/>
  <c r="P8" i="2" s="1"/>
  <c r="N9" i="2"/>
  <c r="N12" i="2"/>
  <c r="N13" i="2"/>
  <c r="N14" i="2"/>
  <c r="N16" i="2"/>
  <c r="N18" i="2"/>
  <c r="N19" i="2"/>
  <c r="P19" i="2" s="1"/>
  <c r="N20" i="2"/>
  <c r="N21" i="2"/>
  <c r="N22" i="2"/>
  <c r="N25" i="2"/>
  <c r="N27" i="2"/>
  <c r="P27" i="2" s="1"/>
  <c r="N28" i="2"/>
  <c r="E43" i="16" s="1"/>
  <c r="N29" i="2"/>
  <c r="P29" i="2" s="1"/>
  <c r="N30" i="2"/>
  <c r="N33" i="2"/>
  <c r="N36" i="2"/>
  <c r="N37" i="2"/>
  <c r="N38" i="2"/>
  <c r="N41" i="2"/>
  <c r="N43" i="2"/>
  <c r="P43" i="2" s="1"/>
  <c r="N44" i="2"/>
  <c r="N45" i="2"/>
  <c r="N46" i="2"/>
  <c r="N49" i="2"/>
  <c r="P49" i="2" s="1"/>
  <c r="N51" i="2"/>
  <c r="P51" i="2" s="1"/>
  <c r="N52" i="2"/>
  <c r="P52" i="2" s="1"/>
  <c r="N53" i="2"/>
  <c r="P53" i="2" s="1"/>
  <c r="N54" i="2"/>
  <c r="N57" i="2"/>
  <c r="N59" i="2"/>
  <c r="P59" i="2" s="1"/>
  <c r="N60" i="2"/>
  <c r="P60" i="2" s="1"/>
  <c r="N61" i="2"/>
  <c r="P61" i="2" s="1"/>
  <c r="N62" i="2"/>
  <c r="N65" i="2"/>
  <c r="N68" i="2"/>
  <c r="P68" i="2" s="1"/>
  <c r="N69" i="2"/>
  <c r="N70" i="2"/>
  <c r="N73" i="2"/>
  <c r="N75" i="2"/>
  <c r="N76" i="2"/>
  <c r="N77" i="2"/>
  <c r="P77" i="2" s="1"/>
  <c r="N78" i="2"/>
  <c r="N81" i="2"/>
  <c r="P81" i="2" s="1"/>
  <c r="N83" i="2"/>
  <c r="P83" i="2" s="1"/>
  <c r="N84" i="2"/>
  <c r="P84" i="2" s="1"/>
  <c r="N85" i="2"/>
  <c r="P85" i="2" s="1"/>
  <c r="N86" i="2"/>
  <c r="N89" i="2"/>
  <c r="P89" i="2" s="1"/>
  <c r="N91" i="2"/>
  <c r="P91" i="2" s="1"/>
  <c r="N92" i="2"/>
  <c r="N93" i="2"/>
  <c r="P93" i="2" s="1"/>
  <c r="N94" i="2"/>
  <c r="N97" i="2"/>
  <c r="P97" i="2" s="1"/>
  <c r="N100" i="2"/>
  <c r="N101" i="2"/>
  <c r="N102" i="2"/>
  <c r="N105" i="2"/>
  <c r="N107" i="2"/>
  <c r="N108" i="2"/>
  <c r="P108" i="2" s="1"/>
  <c r="N109" i="2"/>
  <c r="E127" i="16" s="1"/>
  <c r="N110" i="2"/>
  <c r="N113" i="2"/>
  <c r="N115" i="2"/>
  <c r="P115" i="2" s="1"/>
  <c r="N116" i="2"/>
  <c r="P116" i="2" s="1"/>
  <c r="N117" i="2"/>
  <c r="E26" i="16" s="1"/>
  <c r="N118" i="2"/>
  <c r="N121" i="2"/>
  <c r="P121" i="2" s="1"/>
  <c r="N123" i="2"/>
  <c r="N124" i="2"/>
  <c r="P124" i="2" s="1"/>
  <c r="N125" i="2"/>
  <c r="P125" i="2" s="1"/>
  <c r="N126" i="2"/>
  <c r="P126" i="2" s="1"/>
  <c r="N131" i="2"/>
  <c r="P131" i="2" s="1"/>
  <c r="N132" i="2"/>
  <c r="P132" i="2" s="1"/>
  <c r="N133" i="2"/>
  <c r="P133" i="2" s="1"/>
  <c r="N134" i="2"/>
  <c r="P134" i="2" s="1"/>
  <c r="N137" i="2"/>
  <c r="N139" i="2"/>
  <c r="N2" i="2"/>
  <c r="P5" i="2"/>
  <c r="P13" i="2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S6" i="1"/>
  <c r="T6" i="1"/>
  <c r="U6" i="1"/>
  <c r="S7" i="1"/>
  <c r="T7" i="1"/>
  <c r="U7" i="1"/>
  <c r="S8" i="1"/>
  <c r="T8" i="1"/>
  <c r="U8" i="1"/>
  <c r="S9" i="1"/>
  <c r="T9" i="1"/>
  <c r="U9" i="1"/>
  <c r="S10" i="1"/>
  <c r="T10" i="1"/>
  <c r="U10" i="1"/>
  <c r="S11" i="1"/>
  <c r="T11" i="1"/>
  <c r="U11" i="1"/>
  <c r="S12" i="1"/>
  <c r="T12" i="1"/>
  <c r="U12" i="1"/>
  <c r="S13" i="1"/>
  <c r="T13" i="1"/>
  <c r="U13" i="1"/>
  <c r="S14" i="1"/>
  <c r="T14" i="1"/>
  <c r="U14" i="1"/>
  <c r="S15" i="1"/>
  <c r="T15" i="1"/>
  <c r="U15" i="1"/>
  <c r="S16" i="1"/>
  <c r="T16" i="1"/>
  <c r="U16" i="1"/>
  <c r="S17" i="1"/>
  <c r="T17" i="1"/>
  <c r="U17" i="1"/>
  <c r="S18" i="1"/>
  <c r="T18" i="1"/>
  <c r="U18" i="1"/>
  <c r="S19" i="1"/>
  <c r="T19" i="1"/>
  <c r="U19" i="1"/>
  <c r="S20" i="1"/>
  <c r="T20" i="1"/>
  <c r="U20" i="1"/>
  <c r="S21" i="1"/>
  <c r="T21" i="1"/>
  <c r="U21" i="1"/>
  <c r="S22" i="1"/>
  <c r="T22" i="1"/>
  <c r="U22" i="1"/>
  <c r="S23" i="1"/>
  <c r="T23" i="1"/>
  <c r="U23" i="1"/>
  <c r="S24" i="1"/>
  <c r="T24" i="1"/>
  <c r="U24" i="1"/>
  <c r="S25" i="1"/>
  <c r="T25" i="1"/>
  <c r="U25" i="1"/>
  <c r="S26" i="1"/>
  <c r="T26" i="1"/>
  <c r="U26" i="1"/>
  <c r="S27" i="1"/>
  <c r="T27" i="1"/>
  <c r="U27" i="1"/>
  <c r="S28" i="1"/>
  <c r="T28" i="1"/>
  <c r="U28" i="1"/>
  <c r="S29" i="1"/>
  <c r="T29" i="1"/>
  <c r="U29" i="1"/>
  <c r="S30" i="1"/>
  <c r="T30" i="1"/>
  <c r="U30" i="1"/>
  <c r="S31" i="1"/>
  <c r="T31" i="1"/>
  <c r="U31" i="1"/>
  <c r="S32" i="1"/>
  <c r="T32" i="1"/>
  <c r="U32" i="1"/>
  <c r="S33" i="1"/>
  <c r="T33" i="1"/>
  <c r="U33" i="1"/>
  <c r="S34" i="1"/>
  <c r="T34" i="1"/>
  <c r="U34" i="1"/>
  <c r="S35" i="1"/>
  <c r="T35" i="1"/>
  <c r="U35" i="1"/>
  <c r="S36" i="1"/>
  <c r="T36" i="1"/>
  <c r="U36" i="1"/>
  <c r="S37" i="1"/>
  <c r="T37" i="1"/>
  <c r="U37" i="1"/>
  <c r="S38" i="1"/>
  <c r="T38" i="1"/>
  <c r="U38" i="1"/>
  <c r="S39" i="1"/>
  <c r="T39" i="1"/>
  <c r="U39" i="1"/>
  <c r="S40" i="1"/>
  <c r="T40" i="1"/>
  <c r="U40" i="1"/>
  <c r="S41" i="1"/>
  <c r="T41" i="1"/>
  <c r="U41" i="1"/>
  <c r="S42" i="1"/>
  <c r="T42" i="1"/>
  <c r="U42" i="1"/>
  <c r="S43" i="1"/>
  <c r="T43" i="1"/>
  <c r="U43" i="1"/>
  <c r="S44" i="1"/>
  <c r="T44" i="1"/>
  <c r="U44" i="1"/>
  <c r="S45" i="1"/>
  <c r="T45" i="1"/>
  <c r="U45" i="1"/>
  <c r="S46" i="1"/>
  <c r="T46" i="1"/>
  <c r="U46" i="1"/>
  <c r="S47" i="1"/>
  <c r="T47" i="1"/>
  <c r="U47" i="1"/>
  <c r="S48" i="1"/>
  <c r="T48" i="1"/>
  <c r="U48" i="1"/>
  <c r="S49" i="1"/>
  <c r="T49" i="1"/>
  <c r="U49" i="1"/>
  <c r="S50" i="1"/>
  <c r="T50" i="1"/>
  <c r="U50" i="1"/>
  <c r="S51" i="1"/>
  <c r="T51" i="1"/>
  <c r="U51" i="1"/>
  <c r="S52" i="1"/>
  <c r="T52" i="1"/>
  <c r="U52" i="1"/>
  <c r="S53" i="1"/>
  <c r="T53" i="1"/>
  <c r="U53" i="1"/>
  <c r="S54" i="1"/>
  <c r="T54" i="1"/>
  <c r="U54" i="1"/>
  <c r="S55" i="1"/>
  <c r="T55" i="1"/>
  <c r="U55" i="1"/>
  <c r="S56" i="1"/>
  <c r="T56" i="1"/>
  <c r="U56" i="1"/>
  <c r="S57" i="1"/>
  <c r="T57" i="1"/>
  <c r="U57" i="1"/>
  <c r="S58" i="1"/>
  <c r="T58" i="1"/>
  <c r="U58" i="1"/>
  <c r="S59" i="1"/>
  <c r="T59" i="1"/>
  <c r="U59" i="1"/>
  <c r="S60" i="1"/>
  <c r="T60" i="1"/>
  <c r="U60" i="1"/>
  <c r="S61" i="1"/>
  <c r="T61" i="1"/>
  <c r="U61" i="1"/>
  <c r="S62" i="1"/>
  <c r="T62" i="1"/>
  <c r="U62" i="1"/>
  <c r="S63" i="1"/>
  <c r="T63" i="1"/>
  <c r="U63" i="1"/>
  <c r="S64" i="1"/>
  <c r="T64" i="1"/>
  <c r="U64" i="1"/>
  <c r="S65" i="1"/>
  <c r="T65" i="1"/>
  <c r="U65" i="1"/>
  <c r="S66" i="1"/>
  <c r="T66" i="1"/>
  <c r="U66" i="1"/>
  <c r="S67" i="1"/>
  <c r="T67" i="1"/>
  <c r="U67" i="1"/>
  <c r="S68" i="1"/>
  <c r="T68" i="1"/>
  <c r="U68" i="1"/>
  <c r="S69" i="1"/>
  <c r="T69" i="1"/>
  <c r="U69" i="1"/>
  <c r="S70" i="1"/>
  <c r="T70" i="1"/>
  <c r="U70" i="1"/>
  <c r="S71" i="1"/>
  <c r="T71" i="1"/>
  <c r="U71" i="1"/>
  <c r="S72" i="1"/>
  <c r="T72" i="1"/>
  <c r="U72" i="1"/>
  <c r="S73" i="1"/>
  <c r="T73" i="1"/>
  <c r="U73" i="1"/>
  <c r="S74" i="1"/>
  <c r="T74" i="1"/>
  <c r="U74" i="1"/>
  <c r="S75" i="1"/>
  <c r="T75" i="1"/>
  <c r="U75" i="1"/>
  <c r="S76" i="1"/>
  <c r="T76" i="1"/>
  <c r="U76" i="1"/>
  <c r="S77" i="1"/>
  <c r="T77" i="1"/>
  <c r="U77" i="1"/>
  <c r="S78" i="1"/>
  <c r="T78" i="1"/>
  <c r="U78" i="1"/>
  <c r="S79" i="1"/>
  <c r="T79" i="1"/>
  <c r="U79" i="1"/>
  <c r="S80" i="1"/>
  <c r="T80" i="1"/>
  <c r="U80" i="1"/>
  <c r="S81" i="1"/>
  <c r="T81" i="1"/>
  <c r="U81" i="1"/>
  <c r="S82" i="1"/>
  <c r="T82" i="1"/>
  <c r="U82" i="1"/>
  <c r="S83" i="1"/>
  <c r="T83" i="1"/>
  <c r="U83" i="1"/>
  <c r="S84" i="1"/>
  <c r="T84" i="1"/>
  <c r="U84" i="1"/>
  <c r="S85" i="1"/>
  <c r="T85" i="1"/>
  <c r="U85" i="1"/>
  <c r="S86" i="1"/>
  <c r="T86" i="1"/>
  <c r="U86" i="1"/>
  <c r="S87" i="1"/>
  <c r="T87" i="1"/>
  <c r="U87" i="1"/>
  <c r="S88" i="1"/>
  <c r="T88" i="1"/>
  <c r="U88" i="1"/>
  <c r="S89" i="1"/>
  <c r="T89" i="1"/>
  <c r="U89" i="1"/>
  <c r="S90" i="1"/>
  <c r="T90" i="1"/>
  <c r="U90" i="1"/>
  <c r="S91" i="1"/>
  <c r="T91" i="1"/>
  <c r="U91" i="1"/>
  <c r="S92" i="1"/>
  <c r="T92" i="1"/>
  <c r="U92" i="1"/>
  <c r="S93" i="1"/>
  <c r="T93" i="1"/>
  <c r="U93" i="1"/>
  <c r="S94" i="1"/>
  <c r="T94" i="1"/>
  <c r="U94" i="1"/>
  <c r="S95" i="1"/>
  <c r="T95" i="1"/>
  <c r="U95" i="1"/>
  <c r="S96" i="1"/>
  <c r="T96" i="1"/>
  <c r="U96" i="1"/>
  <c r="S97" i="1"/>
  <c r="T97" i="1"/>
  <c r="U97" i="1"/>
  <c r="S98" i="1"/>
  <c r="T98" i="1"/>
  <c r="U98" i="1"/>
  <c r="S99" i="1"/>
  <c r="T99" i="1"/>
  <c r="U99" i="1"/>
  <c r="S100" i="1"/>
  <c r="T100" i="1"/>
  <c r="U100" i="1"/>
  <c r="S101" i="1"/>
  <c r="T101" i="1"/>
  <c r="U101" i="1"/>
  <c r="S102" i="1"/>
  <c r="T102" i="1"/>
  <c r="U102" i="1"/>
  <c r="S103" i="1"/>
  <c r="T103" i="1"/>
  <c r="U103" i="1"/>
  <c r="S104" i="1"/>
  <c r="T104" i="1"/>
  <c r="U104" i="1"/>
  <c r="S105" i="1"/>
  <c r="T105" i="1"/>
  <c r="U105" i="1"/>
  <c r="S106" i="1"/>
  <c r="T106" i="1"/>
  <c r="U106" i="1"/>
  <c r="S107" i="1"/>
  <c r="T107" i="1"/>
  <c r="U107" i="1"/>
  <c r="S108" i="1"/>
  <c r="T108" i="1"/>
  <c r="U108" i="1"/>
  <c r="S109" i="1"/>
  <c r="T109" i="1"/>
  <c r="U109" i="1"/>
  <c r="S110" i="1"/>
  <c r="T110" i="1"/>
  <c r="U110" i="1"/>
  <c r="S111" i="1"/>
  <c r="T111" i="1"/>
  <c r="U111" i="1"/>
  <c r="S112" i="1"/>
  <c r="T112" i="1"/>
  <c r="U112" i="1"/>
  <c r="S113" i="1"/>
  <c r="T113" i="1"/>
  <c r="U113" i="1"/>
  <c r="S114" i="1"/>
  <c r="T114" i="1"/>
  <c r="U114" i="1"/>
  <c r="S115" i="1"/>
  <c r="T115" i="1"/>
  <c r="U115" i="1"/>
  <c r="S116" i="1"/>
  <c r="T116" i="1"/>
  <c r="U116" i="1"/>
  <c r="S117" i="1"/>
  <c r="T117" i="1"/>
  <c r="U117" i="1"/>
  <c r="S118" i="1"/>
  <c r="T118" i="1"/>
  <c r="U118" i="1"/>
  <c r="S119" i="1"/>
  <c r="T119" i="1"/>
  <c r="U119" i="1"/>
  <c r="S120" i="1"/>
  <c r="T120" i="1"/>
  <c r="U120" i="1"/>
  <c r="S121" i="1"/>
  <c r="T121" i="1"/>
  <c r="U121" i="1"/>
  <c r="S122" i="1"/>
  <c r="T122" i="1"/>
  <c r="U122" i="1"/>
  <c r="S123" i="1"/>
  <c r="T123" i="1"/>
  <c r="U123" i="1"/>
  <c r="S124" i="1"/>
  <c r="T124" i="1"/>
  <c r="U124" i="1"/>
  <c r="S125" i="1"/>
  <c r="T125" i="1"/>
  <c r="U125" i="1"/>
  <c r="S126" i="1"/>
  <c r="T126" i="1"/>
  <c r="U126" i="1"/>
  <c r="S127" i="1"/>
  <c r="T127" i="1"/>
  <c r="U127" i="1"/>
  <c r="S128" i="1"/>
  <c r="T128" i="1"/>
  <c r="U128" i="1"/>
  <c r="S129" i="1"/>
  <c r="T129" i="1"/>
  <c r="U129" i="1"/>
  <c r="S130" i="1"/>
  <c r="T130" i="1"/>
  <c r="U130" i="1"/>
  <c r="S131" i="1"/>
  <c r="T131" i="1"/>
  <c r="U131" i="1"/>
  <c r="S132" i="1"/>
  <c r="T132" i="1"/>
  <c r="U132" i="1"/>
  <c r="S133" i="1"/>
  <c r="T133" i="1"/>
  <c r="U133" i="1"/>
  <c r="S134" i="1"/>
  <c r="T134" i="1"/>
  <c r="U134" i="1"/>
  <c r="S135" i="1"/>
  <c r="T135" i="1"/>
  <c r="U135" i="1"/>
  <c r="S136" i="1"/>
  <c r="T136" i="1"/>
  <c r="U136" i="1"/>
  <c r="S137" i="1"/>
  <c r="T137" i="1"/>
  <c r="U137" i="1"/>
  <c r="S138" i="1"/>
  <c r="T138" i="1"/>
  <c r="U138" i="1"/>
  <c r="S139" i="1"/>
  <c r="T139" i="1"/>
  <c r="U139" i="1"/>
  <c r="S140" i="1"/>
  <c r="T140" i="1"/>
  <c r="U140" i="1"/>
  <c r="S141" i="1"/>
  <c r="T141" i="1"/>
  <c r="U141" i="1"/>
  <c r="S142" i="1"/>
  <c r="T142" i="1"/>
  <c r="U142" i="1"/>
  <c r="S143" i="1"/>
  <c r="T143" i="1"/>
  <c r="U143" i="1"/>
  <c r="S144" i="1"/>
  <c r="T144" i="1"/>
  <c r="U144" i="1"/>
  <c r="S145" i="1"/>
  <c r="T145" i="1"/>
  <c r="U145" i="1"/>
  <c r="S146" i="1"/>
  <c r="T146" i="1"/>
  <c r="U146" i="1"/>
  <c r="S147" i="1"/>
  <c r="T147" i="1"/>
  <c r="U147" i="1"/>
  <c r="S148" i="1"/>
  <c r="T148" i="1"/>
  <c r="U148" i="1"/>
  <c r="S149" i="1"/>
  <c r="T149" i="1"/>
  <c r="U149" i="1"/>
  <c r="S150" i="1"/>
  <c r="T150" i="1"/>
  <c r="U150" i="1"/>
  <c r="S151" i="1"/>
  <c r="T151" i="1"/>
  <c r="U151" i="1"/>
  <c r="S152" i="1"/>
  <c r="T152" i="1"/>
  <c r="U152" i="1"/>
  <c r="S153" i="1"/>
  <c r="T153" i="1"/>
  <c r="U153" i="1"/>
  <c r="S155" i="1"/>
  <c r="T155" i="1"/>
  <c r="U155" i="1"/>
  <c r="S156" i="1"/>
  <c r="T156" i="1"/>
  <c r="U156" i="1"/>
  <c r="S157" i="1"/>
  <c r="T157" i="1"/>
  <c r="U157" i="1"/>
  <c r="S158" i="1"/>
  <c r="T158" i="1"/>
  <c r="U158" i="1"/>
  <c r="S159" i="1"/>
  <c r="T159" i="1"/>
  <c r="U159" i="1"/>
  <c r="S160" i="1"/>
  <c r="T160" i="1"/>
  <c r="U160" i="1"/>
  <c r="S161" i="1"/>
  <c r="T161" i="1"/>
  <c r="U161" i="1"/>
  <c r="S162" i="1"/>
  <c r="T162" i="1"/>
  <c r="U162" i="1"/>
  <c r="S163" i="1"/>
  <c r="T163" i="1"/>
  <c r="U163" i="1"/>
  <c r="S164" i="1"/>
  <c r="T164" i="1"/>
  <c r="U164" i="1"/>
  <c r="S165" i="1"/>
  <c r="T165" i="1"/>
  <c r="U165" i="1"/>
  <c r="S166" i="1"/>
  <c r="T166" i="1"/>
  <c r="U166" i="1"/>
  <c r="S167" i="1"/>
  <c r="T167" i="1"/>
  <c r="U167" i="1"/>
  <c r="S168" i="1"/>
  <c r="T168" i="1"/>
  <c r="U168" i="1"/>
  <c r="S169" i="1"/>
  <c r="T169" i="1"/>
  <c r="U169" i="1"/>
  <c r="S170" i="1"/>
  <c r="T170" i="1"/>
  <c r="U170" i="1"/>
  <c r="S171" i="1"/>
  <c r="T171" i="1"/>
  <c r="U171" i="1"/>
  <c r="S172" i="1"/>
  <c r="T172" i="1"/>
  <c r="U172" i="1"/>
  <c r="S173" i="1"/>
  <c r="T173" i="1"/>
  <c r="U173" i="1"/>
  <c r="S174" i="1"/>
  <c r="T174" i="1"/>
  <c r="U174" i="1"/>
  <c r="S175" i="1"/>
  <c r="T175" i="1"/>
  <c r="U175" i="1"/>
  <c r="S176" i="1"/>
  <c r="T176" i="1"/>
  <c r="U176" i="1"/>
  <c r="S177" i="1"/>
  <c r="T177" i="1"/>
  <c r="U177" i="1"/>
  <c r="S178" i="1"/>
  <c r="T178" i="1"/>
  <c r="U178" i="1"/>
  <c r="S179" i="1"/>
  <c r="T179" i="1"/>
  <c r="U179" i="1"/>
  <c r="S180" i="1"/>
  <c r="T180" i="1"/>
  <c r="U180" i="1"/>
  <c r="S181" i="1"/>
  <c r="T181" i="1"/>
  <c r="U181" i="1"/>
  <c r="S182" i="1"/>
  <c r="T182" i="1"/>
  <c r="U182" i="1"/>
  <c r="S183" i="1"/>
  <c r="T183" i="1"/>
  <c r="U183" i="1"/>
  <c r="S184" i="1"/>
  <c r="T184" i="1"/>
  <c r="U184" i="1"/>
  <c r="S185" i="1"/>
  <c r="T185" i="1"/>
  <c r="U185" i="1"/>
  <c r="S186" i="1"/>
  <c r="T186" i="1"/>
  <c r="U186" i="1"/>
  <c r="S187" i="1"/>
  <c r="T187" i="1"/>
  <c r="U187" i="1"/>
  <c r="S188" i="1"/>
  <c r="T188" i="1"/>
  <c r="U188" i="1"/>
  <c r="S189" i="1"/>
  <c r="T189" i="1"/>
  <c r="U189" i="1"/>
  <c r="S190" i="1"/>
  <c r="T190" i="1"/>
  <c r="U190" i="1"/>
  <c r="S191" i="1"/>
  <c r="T191" i="1"/>
  <c r="U191" i="1"/>
  <c r="S192" i="1"/>
  <c r="T192" i="1"/>
  <c r="U192" i="1"/>
  <c r="S193" i="1"/>
  <c r="T193" i="1"/>
  <c r="U193" i="1"/>
  <c r="S194" i="1"/>
  <c r="T194" i="1"/>
  <c r="U194" i="1"/>
  <c r="S195" i="1"/>
  <c r="T195" i="1"/>
  <c r="U195" i="1"/>
  <c r="S196" i="1"/>
  <c r="T196" i="1"/>
  <c r="U196" i="1"/>
  <c r="S197" i="1"/>
  <c r="T197" i="1"/>
  <c r="U197" i="1"/>
  <c r="S198" i="1"/>
  <c r="T198" i="1"/>
  <c r="U198" i="1"/>
  <c r="S199" i="1"/>
  <c r="T199" i="1"/>
  <c r="U199" i="1"/>
  <c r="S200" i="1"/>
  <c r="T200" i="1"/>
  <c r="U200" i="1"/>
  <c r="U154" i="1"/>
  <c r="T154" i="1"/>
  <c r="S154" i="1"/>
  <c r="E5" i="14"/>
  <c r="F5" i="14"/>
  <c r="G5" i="14"/>
  <c r="E6" i="14"/>
  <c r="F6" i="14"/>
  <c r="G6" i="14"/>
  <c r="E7" i="14"/>
  <c r="F7" i="14"/>
  <c r="G7" i="14"/>
  <c r="E8" i="14"/>
  <c r="F8" i="14"/>
  <c r="G8" i="14"/>
  <c r="E10" i="14"/>
  <c r="F10" i="14"/>
  <c r="G10" i="14"/>
  <c r="E11" i="14"/>
  <c r="F11" i="14"/>
  <c r="G11" i="14"/>
  <c r="E12" i="14"/>
  <c r="F12" i="14"/>
  <c r="G12" i="14"/>
  <c r="E13" i="14"/>
  <c r="F13" i="14"/>
  <c r="G13" i="14"/>
  <c r="E14" i="14"/>
  <c r="F14" i="14"/>
  <c r="G14" i="14"/>
  <c r="E15" i="14"/>
  <c r="F15" i="14"/>
  <c r="G15" i="14"/>
  <c r="E16" i="14"/>
  <c r="F16" i="14"/>
  <c r="G16" i="14"/>
  <c r="E18" i="14"/>
  <c r="F18" i="14"/>
  <c r="G18" i="14"/>
  <c r="E19" i="14"/>
  <c r="F19" i="14"/>
  <c r="G19" i="14"/>
  <c r="E20" i="14"/>
  <c r="F20" i="14"/>
  <c r="G20" i="14"/>
  <c r="E21" i="14"/>
  <c r="F21" i="14"/>
  <c r="G21" i="14"/>
  <c r="E23" i="14"/>
  <c r="F23" i="14"/>
  <c r="G23" i="14"/>
  <c r="E24" i="14"/>
  <c r="F24" i="14"/>
  <c r="G24" i="14"/>
  <c r="E25" i="14"/>
  <c r="F25" i="14"/>
  <c r="G25" i="14"/>
  <c r="E26" i="14"/>
  <c r="F26" i="14"/>
  <c r="G26" i="14"/>
  <c r="E27" i="14"/>
  <c r="F27" i="14"/>
  <c r="G27" i="14"/>
  <c r="E28" i="14"/>
  <c r="F28" i="14"/>
  <c r="G28" i="14"/>
  <c r="E29" i="14"/>
  <c r="E31" i="14"/>
  <c r="F31" i="14"/>
  <c r="G31" i="14"/>
  <c r="E33" i="14"/>
  <c r="F33" i="14"/>
  <c r="G33" i="14"/>
  <c r="E34" i="14"/>
  <c r="F34" i="14"/>
  <c r="G34" i="14"/>
  <c r="E36" i="14"/>
  <c r="F36" i="14"/>
  <c r="G36" i="14"/>
  <c r="E37" i="14"/>
  <c r="F37" i="14"/>
  <c r="G37" i="14"/>
  <c r="E38" i="14"/>
  <c r="F38" i="14"/>
  <c r="G38" i="14"/>
  <c r="E39" i="14"/>
  <c r="F39" i="14"/>
  <c r="G39" i="14"/>
  <c r="E40" i="14"/>
  <c r="F40" i="14"/>
  <c r="G40" i="14"/>
  <c r="E41" i="14"/>
  <c r="F41" i="14"/>
  <c r="G41" i="14"/>
  <c r="E44" i="14"/>
  <c r="F44" i="14"/>
  <c r="G44" i="14"/>
  <c r="E46" i="14"/>
  <c r="F46" i="14"/>
  <c r="G46" i="14"/>
  <c r="E47" i="14"/>
  <c r="F47" i="14"/>
  <c r="G47" i="14"/>
  <c r="E49" i="14"/>
  <c r="F49" i="14"/>
  <c r="G49" i="14"/>
  <c r="E50" i="14"/>
  <c r="F50" i="14"/>
  <c r="G50" i="14"/>
  <c r="E51" i="14"/>
  <c r="F51" i="14"/>
  <c r="G51" i="14"/>
  <c r="E52" i="14"/>
  <c r="F52" i="14"/>
  <c r="G52" i="14"/>
  <c r="E53" i="14"/>
  <c r="F53" i="14"/>
  <c r="G53" i="14"/>
  <c r="E54" i="14"/>
  <c r="F54" i="14"/>
  <c r="G54" i="14"/>
  <c r="E57" i="14"/>
  <c r="F57" i="14"/>
  <c r="G57" i="14"/>
  <c r="E58" i="14"/>
  <c r="F58" i="14"/>
  <c r="G58" i="14"/>
  <c r="E59" i="14"/>
  <c r="F59" i="14"/>
  <c r="G59" i="14"/>
  <c r="E60" i="14"/>
  <c r="F60" i="14"/>
  <c r="G60" i="14"/>
  <c r="E62" i="14"/>
  <c r="F62" i="14"/>
  <c r="G62" i="14"/>
  <c r="E63" i="14"/>
  <c r="F63" i="14"/>
  <c r="G63" i="14"/>
  <c r="E64" i="14"/>
  <c r="F64" i="14"/>
  <c r="G64" i="14"/>
  <c r="E65" i="14"/>
  <c r="F65" i="14"/>
  <c r="G65" i="14"/>
  <c r="E66" i="14"/>
  <c r="F66" i="14"/>
  <c r="G66" i="14"/>
  <c r="E67" i="14"/>
  <c r="F67" i="14"/>
  <c r="G67" i="14"/>
  <c r="E70" i="14"/>
  <c r="F70" i="14"/>
  <c r="G70" i="14"/>
  <c r="E73" i="14"/>
  <c r="F73" i="14"/>
  <c r="G73" i="14"/>
  <c r="E76" i="14"/>
  <c r="F76" i="14"/>
  <c r="G76" i="14"/>
  <c r="E77" i="14"/>
  <c r="F77" i="14"/>
  <c r="G77" i="14"/>
  <c r="E79" i="14"/>
  <c r="F79" i="14"/>
  <c r="G79" i="14"/>
  <c r="E80" i="14"/>
  <c r="F80" i="14"/>
  <c r="G80" i="14"/>
  <c r="E81" i="14"/>
  <c r="F81" i="14"/>
  <c r="G81" i="14"/>
  <c r="E83" i="14"/>
  <c r="F83" i="14"/>
  <c r="G83" i="14"/>
  <c r="E84" i="14"/>
  <c r="F84" i="14"/>
  <c r="G84" i="14"/>
  <c r="E85" i="14"/>
  <c r="F85" i="14"/>
  <c r="G85" i="14"/>
  <c r="E86" i="14"/>
  <c r="F86" i="14"/>
  <c r="G86" i="14"/>
  <c r="E88" i="14"/>
  <c r="F88" i="14"/>
  <c r="G88" i="14"/>
  <c r="E89" i="14"/>
  <c r="F89" i="14"/>
  <c r="G89" i="14"/>
  <c r="E90" i="14"/>
  <c r="F90" i="14"/>
  <c r="G90" i="14"/>
  <c r="E91" i="14"/>
  <c r="F91" i="14"/>
  <c r="G91" i="14"/>
  <c r="E92" i="14"/>
  <c r="F92" i="14"/>
  <c r="G92" i="14"/>
  <c r="E93" i="14"/>
  <c r="F93" i="14"/>
  <c r="G93" i="14"/>
  <c r="E96" i="14"/>
  <c r="F96" i="14"/>
  <c r="G96" i="14"/>
  <c r="E97" i="14"/>
  <c r="F97" i="14"/>
  <c r="G97" i="14"/>
  <c r="E98" i="14"/>
  <c r="F98" i="14"/>
  <c r="G98" i="14"/>
  <c r="E99" i="14"/>
  <c r="F99" i="14"/>
  <c r="G99" i="14"/>
  <c r="E100" i="14"/>
  <c r="F100" i="14"/>
  <c r="G100" i="14"/>
  <c r="E101" i="14"/>
  <c r="F101" i="14"/>
  <c r="G101" i="14"/>
  <c r="E102" i="14"/>
  <c r="F102" i="14"/>
  <c r="G102" i="14"/>
  <c r="E103" i="14"/>
  <c r="F103" i="14"/>
  <c r="G103" i="14"/>
  <c r="E104" i="14"/>
  <c r="F104" i="14"/>
  <c r="G104" i="14"/>
  <c r="E105" i="14"/>
  <c r="F105" i="14"/>
  <c r="G105" i="14"/>
  <c r="E106" i="14"/>
  <c r="F106" i="14"/>
  <c r="G106" i="14"/>
  <c r="E109" i="14"/>
  <c r="F109" i="14"/>
  <c r="G109" i="14"/>
  <c r="E110" i="14"/>
  <c r="F110" i="14"/>
  <c r="G110" i="14"/>
  <c r="E111" i="14"/>
  <c r="F111" i="14"/>
  <c r="G111" i="14"/>
  <c r="E112" i="14"/>
  <c r="F112" i="14"/>
  <c r="G112" i="14"/>
  <c r="E113" i="14"/>
  <c r="F113" i="14"/>
  <c r="G113" i="14"/>
  <c r="E114" i="14"/>
  <c r="F114" i="14"/>
  <c r="G114" i="14"/>
  <c r="E115" i="14"/>
  <c r="F115" i="14"/>
  <c r="G115" i="14"/>
  <c r="E116" i="14"/>
  <c r="F116" i="14"/>
  <c r="G116" i="14"/>
  <c r="E117" i="14"/>
  <c r="F117" i="14"/>
  <c r="G117" i="14"/>
  <c r="E118" i="14"/>
  <c r="F118" i="14"/>
  <c r="G118" i="14"/>
  <c r="E122" i="14"/>
  <c r="F122" i="14"/>
  <c r="G122" i="14"/>
  <c r="E123" i="14"/>
  <c r="F123" i="14"/>
  <c r="G123" i="14"/>
  <c r="E124" i="14"/>
  <c r="F124" i="14"/>
  <c r="G124" i="14"/>
  <c r="E125" i="14"/>
  <c r="F125" i="14"/>
  <c r="G125" i="14"/>
  <c r="E126" i="14"/>
  <c r="F126" i="14"/>
  <c r="G126" i="14"/>
  <c r="E127" i="14"/>
  <c r="F127" i="14"/>
  <c r="G127" i="14"/>
  <c r="E128" i="14"/>
  <c r="F128" i="14"/>
  <c r="G128" i="14"/>
  <c r="E129" i="14"/>
  <c r="F129" i="14"/>
  <c r="G129" i="14"/>
  <c r="E130" i="14"/>
  <c r="F130" i="14"/>
  <c r="G130" i="14"/>
  <c r="E131" i="14"/>
  <c r="F131" i="14"/>
  <c r="G131" i="14"/>
  <c r="E133" i="14"/>
  <c r="E135" i="14"/>
  <c r="F135" i="14"/>
  <c r="G135" i="14"/>
  <c r="E136" i="14"/>
  <c r="F136" i="14"/>
  <c r="G136" i="14"/>
  <c r="E137" i="14"/>
  <c r="F137" i="14"/>
  <c r="G137" i="14"/>
  <c r="E138" i="14"/>
  <c r="F138" i="14"/>
  <c r="G138" i="14"/>
  <c r="E139" i="14"/>
  <c r="F139" i="14"/>
  <c r="G139" i="14"/>
  <c r="E140" i="14"/>
  <c r="F140" i="14"/>
  <c r="G140" i="14"/>
  <c r="E141" i="14"/>
  <c r="F141" i="14"/>
  <c r="G141" i="14"/>
  <c r="E142" i="14"/>
  <c r="F142" i="14"/>
  <c r="G142" i="14"/>
  <c r="E143" i="14"/>
  <c r="F143" i="14"/>
  <c r="G143" i="14"/>
  <c r="E144" i="14"/>
  <c r="F144" i="14"/>
  <c r="G144" i="14"/>
  <c r="E145" i="14"/>
  <c r="F145" i="14"/>
  <c r="G145" i="14"/>
  <c r="E148" i="14"/>
  <c r="F148" i="14"/>
  <c r="G148" i="14"/>
  <c r="E149" i="14"/>
  <c r="F149" i="14"/>
  <c r="G149" i="14"/>
  <c r="E150" i="14"/>
  <c r="F150" i="14"/>
  <c r="G150" i="14"/>
  <c r="E151" i="14"/>
  <c r="F151" i="14"/>
  <c r="G151" i="14"/>
  <c r="E152" i="14"/>
  <c r="F152" i="14"/>
  <c r="G152" i="14"/>
  <c r="E154" i="14"/>
  <c r="F154" i="14"/>
  <c r="G154" i="14"/>
  <c r="E155" i="14"/>
  <c r="F155" i="14"/>
  <c r="G155" i="14"/>
  <c r="E156" i="14"/>
  <c r="F156" i="14"/>
  <c r="G156" i="14"/>
  <c r="E157" i="14"/>
  <c r="F157" i="14"/>
  <c r="G157" i="14"/>
  <c r="E158" i="14"/>
  <c r="F158" i="14"/>
  <c r="G158" i="14"/>
  <c r="E161" i="14"/>
  <c r="F161" i="14"/>
  <c r="G161" i="14"/>
  <c r="E162" i="14"/>
  <c r="F162" i="14"/>
  <c r="G162" i="14"/>
  <c r="E163" i="14"/>
  <c r="F163" i="14"/>
  <c r="G163" i="14"/>
  <c r="E164" i="14"/>
  <c r="F164" i="14"/>
  <c r="G164" i="14"/>
  <c r="E165" i="14"/>
  <c r="F165" i="14"/>
  <c r="G165" i="14"/>
  <c r="E166" i="14"/>
  <c r="F166" i="14"/>
  <c r="G166" i="14"/>
  <c r="E167" i="14"/>
  <c r="F167" i="14"/>
  <c r="G167" i="14"/>
  <c r="E170" i="14"/>
  <c r="F170" i="14"/>
  <c r="G170" i="14"/>
  <c r="E172" i="14"/>
  <c r="F172" i="14"/>
  <c r="G172" i="14"/>
  <c r="E174" i="14"/>
  <c r="F174" i="14"/>
  <c r="G174" i="14"/>
  <c r="E175" i="14"/>
  <c r="F175" i="14"/>
  <c r="G175" i="14"/>
  <c r="E176" i="14"/>
  <c r="F176" i="14"/>
  <c r="G176" i="14"/>
  <c r="E177" i="14"/>
  <c r="F177" i="14"/>
  <c r="G177" i="14"/>
  <c r="E178" i="14"/>
  <c r="F178" i="14"/>
  <c r="G178" i="14"/>
  <c r="E179" i="14"/>
  <c r="F179" i="14"/>
  <c r="G179" i="14"/>
  <c r="E180" i="14"/>
  <c r="F180" i="14"/>
  <c r="G180" i="14"/>
  <c r="E181" i="14"/>
  <c r="F181" i="14"/>
  <c r="G181" i="14"/>
  <c r="E183" i="14"/>
  <c r="F183" i="14"/>
  <c r="G183" i="14"/>
  <c r="E185" i="14"/>
  <c r="F185" i="14"/>
  <c r="G185" i="14"/>
  <c r="E187" i="14"/>
  <c r="F187" i="14"/>
  <c r="G187" i="14"/>
  <c r="E188" i="14"/>
  <c r="F188" i="14"/>
  <c r="G188" i="14"/>
  <c r="E189" i="14"/>
  <c r="F189" i="14"/>
  <c r="G189" i="14"/>
  <c r="E190" i="14"/>
  <c r="F190" i="14"/>
  <c r="G190" i="14"/>
  <c r="E191" i="14"/>
  <c r="F191" i="14"/>
  <c r="G191" i="14"/>
  <c r="E192" i="14"/>
  <c r="F192" i="14"/>
  <c r="G192" i="14"/>
  <c r="E193" i="14"/>
  <c r="F193" i="14"/>
  <c r="G193" i="14"/>
  <c r="E194" i="14"/>
  <c r="F194" i="14"/>
  <c r="G194" i="14"/>
  <c r="E195" i="14"/>
  <c r="F195" i="14"/>
  <c r="G195" i="14"/>
  <c r="E197" i="14"/>
  <c r="F197" i="14"/>
  <c r="G197" i="14"/>
  <c r="E200" i="14"/>
  <c r="F200" i="14"/>
  <c r="G200" i="14"/>
  <c r="E201" i="14"/>
  <c r="F201" i="14"/>
  <c r="G201" i="14"/>
  <c r="E202" i="14"/>
  <c r="F202" i="14"/>
  <c r="G202" i="14"/>
  <c r="E203" i="14"/>
  <c r="F203" i="14"/>
  <c r="G203" i="14"/>
  <c r="E204" i="14"/>
  <c r="F204" i="14"/>
  <c r="G204" i="14"/>
  <c r="E205" i="14"/>
  <c r="F205" i="14"/>
  <c r="G205" i="14"/>
  <c r="E206" i="14"/>
  <c r="F206" i="14"/>
  <c r="G206" i="14"/>
  <c r="E207" i="14"/>
  <c r="F207" i="14"/>
  <c r="G207" i="14"/>
  <c r="E208" i="14"/>
  <c r="F208" i="14"/>
  <c r="G208" i="14"/>
  <c r="E209" i="14"/>
  <c r="F209" i="14"/>
  <c r="G209" i="14"/>
  <c r="E210" i="14"/>
  <c r="F210" i="14"/>
  <c r="G210" i="14"/>
  <c r="E211" i="14"/>
  <c r="F211" i="14"/>
  <c r="G211" i="14"/>
  <c r="E213" i="14"/>
  <c r="F213" i="14"/>
  <c r="G213" i="14"/>
  <c r="E214" i="14"/>
  <c r="F214" i="14"/>
  <c r="G214" i="14"/>
  <c r="E215" i="14"/>
  <c r="F215" i="14"/>
  <c r="G215" i="14"/>
  <c r="E216" i="14"/>
  <c r="F216" i="14"/>
  <c r="G216" i="14"/>
  <c r="E217" i="14"/>
  <c r="F217" i="14"/>
  <c r="G217" i="14"/>
  <c r="E218" i="14"/>
  <c r="F218" i="14"/>
  <c r="G218" i="14"/>
  <c r="E219" i="14"/>
  <c r="F219" i="14"/>
  <c r="G219" i="14"/>
  <c r="E220" i="14"/>
  <c r="F220" i="14"/>
  <c r="G220" i="14"/>
  <c r="E221" i="14"/>
  <c r="F221" i="14"/>
  <c r="G221" i="14"/>
  <c r="E222" i="14"/>
  <c r="F222" i="14"/>
  <c r="G222" i="14"/>
  <c r="E224" i="14"/>
  <c r="F224" i="14"/>
  <c r="G224" i="14"/>
  <c r="E226" i="14"/>
  <c r="F226" i="14"/>
  <c r="G226" i="14"/>
  <c r="E227" i="14"/>
  <c r="F227" i="14"/>
  <c r="G227" i="14"/>
  <c r="E228" i="14"/>
  <c r="F228" i="14"/>
  <c r="G228" i="14"/>
  <c r="E229" i="14"/>
  <c r="F229" i="14"/>
  <c r="G229" i="14"/>
  <c r="E230" i="14"/>
  <c r="F230" i="14"/>
  <c r="G230" i="14"/>
  <c r="E231" i="14"/>
  <c r="F231" i="14"/>
  <c r="G231" i="14"/>
  <c r="E232" i="14"/>
  <c r="F232" i="14"/>
  <c r="G232" i="14"/>
  <c r="E233" i="14"/>
  <c r="F233" i="14"/>
  <c r="G233" i="14"/>
  <c r="E235" i="14"/>
  <c r="F235" i="14"/>
  <c r="G235" i="14"/>
  <c r="E241" i="14"/>
  <c r="F241" i="14"/>
  <c r="G241" i="14"/>
  <c r="E242" i="14"/>
  <c r="F242" i="14"/>
  <c r="G242" i="14"/>
  <c r="E243" i="14"/>
  <c r="F243" i="14"/>
  <c r="G243" i="14"/>
  <c r="E244" i="14"/>
  <c r="F244" i="14"/>
  <c r="G244" i="14"/>
  <c r="E245" i="14"/>
  <c r="F245" i="14"/>
  <c r="G245" i="14"/>
  <c r="E246" i="14"/>
  <c r="F246" i="14"/>
  <c r="G246" i="14"/>
  <c r="E247" i="14"/>
  <c r="F247" i="14"/>
  <c r="G247" i="14"/>
  <c r="E248" i="14"/>
  <c r="F248" i="14"/>
  <c r="G248" i="14"/>
  <c r="E250" i="14"/>
  <c r="F250" i="14"/>
  <c r="G250" i="14"/>
  <c r="E254" i="14"/>
  <c r="F254" i="14"/>
  <c r="G254" i="14"/>
  <c r="E255" i="14"/>
  <c r="F255" i="14"/>
  <c r="G255" i="14"/>
  <c r="E256" i="14"/>
  <c r="F256" i="14"/>
  <c r="G256" i="14"/>
  <c r="E257" i="14"/>
  <c r="F257" i="14"/>
  <c r="G257" i="14"/>
  <c r="E258" i="14"/>
  <c r="F258" i="14"/>
  <c r="G258" i="14"/>
  <c r="E259" i="14"/>
  <c r="F259" i="14"/>
  <c r="G259" i="14"/>
  <c r="E260" i="14"/>
  <c r="F260" i="14"/>
  <c r="G260" i="14"/>
  <c r="E261" i="14"/>
  <c r="F261" i="14"/>
  <c r="G261" i="14"/>
  <c r="E262" i="14"/>
  <c r="F262" i="14"/>
  <c r="G262" i="14"/>
  <c r="E265" i="14"/>
  <c r="F265" i="14"/>
  <c r="G265" i="14"/>
  <c r="E267" i="14"/>
  <c r="F267" i="14"/>
  <c r="G267" i="14"/>
  <c r="E268" i="14"/>
  <c r="F268" i="14"/>
  <c r="G268" i="14"/>
  <c r="E269" i="14"/>
  <c r="F269" i="14"/>
  <c r="G269" i="14"/>
  <c r="E270" i="14"/>
  <c r="F270" i="14"/>
  <c r="G270" i="14"/>
  <c r="E271" i="14"/>
  <c r="F271" i="14"/>
  <c r="G271" i="14"/>
  <c r="E272" i="14"/>
  <c r="F272" i="14"/>
  <c r="G272" i="14"/>
  <c r="E273" i="14"/>
  <c r="F273" i="14"/>
  <c r="G273" i="14"/>
  <c r="E274" i="14"/>
  <c r="F274" i="14"/>
  <c r="G274" i="14"/>
  <c r="E278" i="14"/>
  <c r="F278" i="14"/>
  <c r="G278" i="14"/>
  <c r="E279" i="14"/>
  <c r="F279" i="14"/>
  <c r="G279" i="14"/>
  <c r="E280" i="14"/>
  <c r="F280" i="14"/>
  <c r="G280" i="14"/>
  <c r="E281" i="14"/>
  <c r="F281" i="14"/>
  <c r="G281" i="14"/>
  <c r="E282" i="14"/>
  <c r="F282" i="14"/>
  <c r="G282" i="14"/>
  <c r="E283" i="14"/>
  <c r="F283" i="14"/>
  <c r="G283" i="14"/>
  <c r="E284" i="14"/>
  <c r="F284" i="14"/>
  <c r="G284" i="14"/>
  <c r="E285" i="14"/>
  <c r="F285" i="14"/>
  <c r="G285" i="14"/>
  <c r="E286" i="14"/>
  <c r="F286" i="14"/>
  <c r="G286" i="14"/>
  <c r="E287" i="14"/>
  <c r="F287" i="14"/>
  <c r="G287" i="14"/>
  <c r="E288" i="14"/>
  <c r="F288" i="14"/>
  <c r="G288" i="14"/>
  <c r="E291" i="14"/>
  <c r="F291" i="14"/>
  <c r="G291" i="14"/>
  <c r="E292" i="14"/>
  <c r="F292" i="14"/>
  <c r="G292" i="14"/>
  <c r="E293" i="14"/>
  <c r="F293" i="14"/>
  <c r="G293" i="14"/>
  <c r="E294" i="14"/>
  <c r="F294" i="14"/>
  <c r="G294" i="14"/>
  <c r="E295" i="14"/>
  <c r="F295" i="14"/>
  <c r="G295" i="14"/>
  <c r="E296" i="14"/>
  <c r="F296" i="14"/>
  <c r="G296" i="14"/>
  <c r="E298" i="14"/>
  <c r="F298" i="14"/>
  <c r="G298" i="14"/>
  <c r="E299" i="14"/>
  <c r="F299" i="14"/>
  <c r="G299" i="14"/>
  <c r="E300" i="14"/>
  <c r="F300" i="14"/>
  <c r="G300" i="14"/>
  <c r="E301" i="14"/>
  <c r="F301" i="14"/>
  <c r="G301" i="14"/>
  <c r="E304" i="14"/>
  <c r="F304" i="14"/>
  <c r="G304" i="14"/>
  <c r="E305" i="14"/>
  <c r="F305" i="14"/>
  <c r="G305" i="14"/>
  <c r="E306" i="14"/>
  <c r="F306" i="14"/>
  <c r="G306" i="14"/>
  <c r="E307" i="14"/>
  <c r="F307" i="14"/>
  <c r="G307" i="14"/>
  <c r="E308" i="14"/>
  <c r="F308" i="14"/>
  <c r="G308" i="14"/>
  <c r="E309" i="14"/>
  <c r="F309" i="14"/>
  <c r="G309" i="14"/>
  <c r="E310" i="14"/>
  <c r="F310" i="14"/>
  <c r="G310" i="14"/>
  <c r="E311" i="14"/>
  <c r="F311" i="14"/>
  <c r="G311" i="14"/>
  <c r="E312" i="14"/>
  <c r="F312" i="14"/>
  <c r="G312" i="14"/>
  <c r="E313" i="14"/>
  <c r="F313" i="14"/>
  <c r="G313" i="14"/>
  <c r="E314" i="14"/>
  <c r="F314" i="14"/>
  <c r="G314" i="14"/>
  <c r="E317" i="14"/>
  <c r="F317" i="14"/>
  <c r="G317" i="14"/>
  <c r="E318" i="14"/>
  <c r="F318" i="14"/>
  <c r="G318" i="14"/>
  <c r="E319" i="14"/>
  <c r="F319" i="14"/>
  <c r="G319" i="14"/>
  <c r="E320" i="14"/>
  <c r="F320" i="14"/>
  <c r="G320" i="14"/>
  <c r="E321" i="14"/>
  <c r="F321" i="14"/>
  <c r="G321" i="14"/>
  <c r="E322" i="14"/>
  <c r="F322" i="14"/>
  <c r="G322" i="14"/>
  <c r="E323" i="14"/>
  <c r="F323" i="14"/>
  <c r="G323" i="14"/>
  <c r="E324" i="14"/>
  <c r="F324" i="14"/>
  <c r="G324" i="14"/>
  <c r="E325" i="14"/>
  <c r="F325" i="14"/>
  <c r="G325" i="14"/>
  <c r="E326" i="14"/>
  <c r="F326" i="14"/>
  <c r="G326" i="14"/>
  <c r="E330" i="14"/>
  <c r="F330" i="14"/>
  <c r="G330" i="14"/>
  <c r="E331" i="14"/>
  <c r="F331" i="14"/>
  <c r="G331" i="14"/>
  <c r="E333" i="14"/>
  <c r="F333" i="14"/>
  <c r="G333" i="14"/>
  <c r="E334" i="14"/>
  <c r="F334" i="14"/>
  <c r="G334" i="14"/>
  <c r="E336" i="14"/>
  <c r="F336" i="14"/>
  <c r="G336" i="14"/>
  <c r="E337" i="14"/>
  <c r="F337" i="14"/>
  <c r="G337" i="14"/>
  <c r="E338" i="14"/>
  <c r="F338" i="14"/>
  <c r="G338" i="14"/>
  <c r="E339" i="14"/>
  <c r="F339" i="14"/>
  <c r="G339" i="14"/>
  <c r="E340" i="14"/>
  <c r="F340" i="14"/>
  <c r="G340" i="14"/>
  <c r="E343" i="14"/>
  <c r="F343" i="14"/>
  <c r="G343" i="14"/>
  <c r="E344" i="14"/>
  <c r="F344" i="14"/>
  <c r="G344" i="14"/>
  <c r="E345" i="14"/>
  <c r="F345" i="14"/>
  <c r="G345" i="14"/>
  <c r="E346" i="14"/>
  <c r="F346" i="14"/>
  <c r="G346" i="14"/>
  <c r="E347" i="14"/>
  <c r="F347" i="14"/>
  <c r="G347" i="14"/>
  <c r="E348" i="14"/>
  <c r="F348" i="14"/>
  <c r="G348" i="14"/>
  <c r="E349" i="14"/>
  <c r="F349" i="14"/>
  <c r="G349" i="14"/>
  <c r="E350" i="14"/>
  <c r="F350" i="14"/>
  <c r="G350" i="14"/>
  <c r="E351" i="14"/>
  <c r="F351" i="14"/>
  <c r="G351" i="14"/>
  <c r="E352" i="14"/>
  <c r="F352" i="14"/>
  <c r="G352" i="14"/>
  <c r="E353" i="14"/>
  <c r="F353" i="14"/>
  <c r="G353" i="14"/>
  <c r="E356" i="14"/>
  <c r="F356" i="14"/>
  <c r="G356" i="14"/>
  <c r="E357" i="14"/>
  <c r="E358" i="14"/>
  <c r="F358" i="14"/>
  <c r="G358" i="14"/>
  <c r="E359" i="14"/>
  <c r="F359" i="14"/>
  <c r="G359" i="14"/>
  <c r="E360" i="14"/>
  <c r="F360" i="14"/>
  <c r="G360" i="14"/>
  <c r="E361" i="14"/>
  <c r="F361" i="14"/>
  <c r="G361" i="14"/>
  <c r="E362" i="14"/>
  <c r="F362" i="14"/>
  <c r="G362" i="14"/>
  <c r="E363" i="14"/>
  <c r="F363" i="14"/>
  <c r="G363" i="14"/>
  <c r="E364" i="14"/>
  <c r="F364" i="14"/>
  <c r="G364" i="14"/>
  <c r="E365" i="14"/>
  <c r="F365" i="14"/>
  <c r="G365" i="14"/>
  <c r="E366" i="14"/>
  <c r="F366" i="14"/>
  <c r="G366" i="14"/>
  <c r="E369" i="14"/>
  <c r="F369" i="14"/>
  <c r="G369" i="14"/>
  <c r="E371" i="14"/>
  <c r="F371" i="14"/>
  <c r="G371" i="14"/>
  <c r="E372" i="14"/>
  <c r="E374" i="14"/>
  <c r="F374" i="14"/>
  <c r="G374" i="14"/>
  <c r="E375" i="14"/>
  <c r="F375" i="14"/>
  <c r="G375" i="14"/>
  <c r="E376" i="14"/>
  <c r="F376" i="14"/>
  <c r="G376" i="14"/>
  <c r="E377" i="14"/>
  <c r="F377" i="14"/>
  <c r="G377" i="14"/>
  <c r="E378" i="14"/>
  <c r="F378" i="14"/>
  <c r="G378" i="14"/>
  <c r="E382" i="14"/>
  <c r="F382" i="14"/>
  <c r="G382" i="14"/>
  <c r="E383" i="14"/>
  <c r="F383" i="14"/>
  <c r="G383" i="14"/>
  <c r="E385" i="14"/>
  <c r="F385" i="14"/>
  <c r="G385" i="14"/>
  <c r="E386" i="14"/>
  <c r="F386" i="14"/>
  <c r="G386" i="14"/>
  <c r="E387" i="14"/>
  <c r="F387" i="14"/>
  <c r="G387" i="14"/>
  <c r="E388" i="14"/>
  <c r="F388" i="14"/>
  <c r="G388" i="14"/>
  <c r="E389" i="14"/>
  <c r="F389" i="14"/>
  <c r="G389" i="14"/>
  <c r="E390" i="14"/>
  <c r="F390" i="14"/>
  <c r="G390" i="14"/>
  <c r="E391" i="14"/>
  <c r="F391" i="14"/>
  <c r="G391" i="14"/>
  <c r="E392" i="14"/>
  <c r="F392" i="14"/>
  <c r="G392" i="14"/>
  <c r="E393" i="14"/>
  <c r="E395" i="14"/>
  <c r="F395" i="14"/>
  <c r="G395" i="14"/>
  <c r="E396" i="14"/>
  <c r="F396" i="14"/>
  <c r="G396" i="14"/>
  <c r="E397" i="14"/>
  <c r="F397" i="14"/>
  <c r="G397" i="14"/>
  <c r="E398" i="14"/>
  <c r="F398" i="14"/>
  <c r="G398" i="14"/>
  <c r="E399" i="14"/>
  <c r="F399" i="14"/>
  <c r="G399" i="14"/>
  <c r="E400" i="14"/>
  <c r="F400" i="14"/>
  <c r="G400" i="14"/>
  <c r="E401" i="14"/>
  <c r="F401" i="14"/>
  <c r="G401" i="14"/>
  <c r="E402" i="14"/>
  <c r="F402" i="14"/>
  <c r="G402" i="14"/>
  <c r="E403" i="14"/>
  <c r="F403" i="14"/>
  <c r="G403" i="14"/>
  <c r="E404" i="14"/>
  <c r="F404" i="14"/>
  <c r="G404" i="14"/>
  <c r="E408" i="14"/>
  <c r="F408" i="14"/>
  <c r="G408" i="14"/>
  <c r="E409" i="14"/>
  <c r="F409" i="14"/>
  <c r="G409" i="14"/>
  <c r="E410" i="14"/>
  <c r="F410" i="14"/>
  <c r="G410" i="14"/>
  <c r="E411" i="14"/>
  <c r="F411" i="14"/>
  <c r="G411" i="14"/>
  <c r="E412" i="14"/>
  <c r="F412" i="14"/>
  <c r="G412" i="14"/>
  <c r="E413" i="14"/>
  <c r="F413" i="14"/>
  <c r="G413" i="14"/>
  <c r="E414" i="14"/>
  <c r="F414" i="14"/>
  <c r="G414" i="14"/>
  <c r="E415" i="14"/>
  <c r="F415" i="14"/>
  <c r="G415" i="14"/>
  <c r="E416" i="14"/>
  <c r="F416" i="14"/>
  <c r="G416" i="14"/>
  <c r="E417" i="14"/>
  <c r="F417" i="14"/>
  <c r="G417" i="14"/>
  <c r="E418" i="14"/>
  <c r="F418" i="14"/>
  <c r="G418" i="14"/>
  <c r="E423" i="14"/>
  <c r="F423" i="14"/>
  <c r="G423" i="14"/>
  <c r="E424" i="14"/>
  <c r="F424" i="14"/>
  <c r="G424" i="14"/>
  <c r="E426" i="14"/>
  <c r="F426" i="14"/>
  <c r="G426" i="14"/>
  <c r="E427" i="14"/>
  <c r="F427" i="14"/>
  <c r="G427" i="14"/>
  <c r="E428" i="14"/>
  <c r="F428" i="14"/>
  <c r="G428" i="14"/>
  <c r="E429" i="14"/>
  <c r="F429" i="14"/>
  <c r="G429" i="14"/>
  <c r="E430" i="14"/>
  <c r="F430" i="14"/>
  <c r="G430" i="14"/>
  <c r="E431" i="14"/>
  <c r="F431" i="14"/>
  <c r="G431" i="14"/>
  <c r="E434" i="14"/>
  <c r="F434" i="14"/>
  <c r="G434" i="14"/>
  <c r="E435" i="14"/>
  <c r="F435" i="14"/>
  <c r="G435" i="14"/>
  <c r="E436" i="14"/>
  <c r="F436" i="14"/>
  <c r="G436" i="14"/>
  <c r="E437" i="14"/>
  <c r="F437" i="14"/>
  <c r="G437" i="14"/>
  <c r="E438" i="14"/>
  <c r="F438" i="14"/>
  <c r="G438" i="14"/>
  <c r="E439" i="14"/>
  <c r="F439" i="14"/>
  <c r="G439" i="14"/>
  <c r="E440" i="14"/>
  <c r="F440" i="14"/>
  <c r="G440" i="14"/>
  <c r="E441" i="14"/>
  <c r="F441" i="14"/>
  <c r="G441" i="14"/>
  <c r="E442" i="14"/>
  <c r="F442" i="14"/>
  <c r="G442" i="14"/>
  <c r="E443" i="14"/>
  <c r="F443" i="14"/>
  <c r="G443" i="14"/>
  <c r="E444" i="14"/>
  <c r="F444" i="14"/>
  <c r="G444" i="14"/>
  <c r="E445" i="14"/>
  <c r="F445" i="14"/>
  <c r="G445" i="14"/>
  <c r="E446" i="14"/>
  <c r="E447" i="14"/>
  <c r="F447" i="14"/>
  <c r="G447" i="14"/>
  <c r="E449" i="14"/>
  <c r="F449" i="14"/>
  <c r="G449" i="14"/>
  <c r="E450" i="14"/>
  <c r="F450" i="14"/>
  <c r="G450" i="14"/>
  <c r="E453" i="14"/>
  <c r="F453" i="14"/>
  <c r="G453" i="14"/>
  <c r="E454" i="14"/>
  <c r="F454" i="14"/>
  <c r="G454" i="14"/>
  <c r="E455" i="14"/>
  <c r="F455" i="14"/>
  <c r="G455" i="14"/>
  <c r="E456" i="14"/>
  <c r="F456" i="14"/>
  <c r="G456" i="14"/>
  <c r="E457" i="14"/>
  <c r="F457" i="14"/>
  <c r="G457" i="14"/>
  <c r="E460" i="14"/>
  <c r="F460" i="14"/>
  <c r="G460" i="14"/>
  <c r="E461" i="14"/>
  <c r="F461" i="14"/>
  <c r="G461" i="14"/>
  <c r="E462" i="14"/>
  <c r="F462" i="14"/>
  <c r="G462" i="14"/>
  <c r="E463" i="14"/>
  <c r="F463" i="14"/>
  <c r="G463" i="14"/>
  <c r="E464" i="14"/>
  <c r="F464" i="14"/>
  <c r="G464" i="14"/>
  <c r="E465" i="14"/>
  <c r="F465" i="14"/>
  <c r="G465" i="14"/>
  <c r="E466" i="14"/>
  <c r="F466" i="14"/>
  <c r="G466" i="14"/>
  <c r="E467" i="14"/>
  <c r="F467" i="14"/>
  <c r="G467" i="14"/>
  <c r="E469" i="14"/>
  <c r="F469" i="14"/>
  <c r="G469" i="14"/>
  <c r="G2" i="14"/>
  <c r="F2" i="14"/>
  <c r="E2" i="14"/>
  <c r="S3" i="1"/>
  <c r="S4" i="1"/>
  <c r="S5" i="1"/>
  <c r="E237" i="14" s="1"/>
  <c r="E239" i="14"/>
  <c r="E240" i="14"/>
  <c r="E249" i="14"/>
  <c r="E252" i="14"/>
  <c r="E253" i="14"/>
  <c r="E263" i="14"/>
  <c r="E266" i="14"/>
  <c r="E379" i="14"/>
  <c r="E380" i="14"/>
  <c r="E381" i="14"/>
  <c r="E384" i="14"/>
  <c r="E354" i="14"/>
  <c r="E355" i="14"/>
  <c r="E367" i="14"/>
  <c r="E368" i="14"/>
  <c r="E370" i="14"/>
  <c r="E373" i="14"/>
  <c r="E120" i="14"/>
  <c r="E121" i="14"/>
  <c r="E119" i="14"/>
  <c r="E132" i="14"/>
  <c r="E153" i="14"/>
  <c r="E146" i="14"/>
  <c r="E3" i="14"/>
  <c r="E4" i="14"/>
  <c r="E9" i="14"/>
  <c r="E17" i="14"/>
  <c r="E30" i="14"/>
  <c r="E32" i="14"/>
  <c r="E35" i="14"/>
  <c r="E405" i="14"/>
  <c r="E406" i="14"/>
  <c r="E419" i="14"/>
  <c r="E421" i="14"/>
  <c r="E422" i="14"/>
  <c r="E425" i="14"/>
  <c r="E275" i="14"/>
  <c r="E276" i="14"/>
  <c r="E277" i="14"/>
  <c r="E297" i="14"/>
  <c r="E289" i="14"/>
  <c r="E302" i="14"/>
  <c r="E303" i="14"/>
  <c r="E168" i="14"/>
  <c r="E169" i="14"/>
  <c r="E159" i="14"/>
  <c r="E171" i="14"/>
  <c r="E196" i="14"/>
  <c r="E184" i="14"/>
  <c r="E42" i="14"/>
  <c r="E43" i="14"/>
  <c r="E45" i="14"/>
  <c r="E55" i="14"/>
  <c r="E56" i="14"/>
  <c r="E78" i="14"/>
  <c r="E75" i="14"/>
  <c r="E72" i="14"/>
  <c r="E71" i="14"/>
  <c r="E74" i="14"/>
  <c r="E327" i="14"/>
  <c r="E335" i="14"/>
  <c r="E332" i="14"/>
  <c r="E341" i="14"/>
  <c r="E342" i="14"/>
  <c r="E468" i="14"/>
  <c r="E458" i="14"/>
  <c r="E459" i="14"/>
  <c r="E432" i="14"/>
  <c r="E433" i="14"/>
  <c r="E452" i="14"/>
  <c r="E448" i="14"/>
  <c r="E451" i="14"/>
  <c r="E82" i="14"/>
  <c r="E87" i="14"/>
  <c r="E94" i="14"/>
  <c r="E198" i="14"/>
  <c r="E199" i="14"/>
  <c r="E212" i="14"/>
  <c r="E234" i="14"/>
  <c r="E223" i="14"/>
  <c r="S2" i="1"/>
  <c r="E236" i="14" s="1"/>
  <c r="P109" i="2" l="1"/>
  <c r="F127" i="16" s="1"/>
  <c r="E63" i="16"/>
  <c r="P139" i="2"/>
  <c r="F63" i="16" s="1"/>
  <c r="E29" i="16"/>
  <c r="P123" i="2"/>
  <c r="F29" i="16" s="1"/>
  <c r="E125" i="16"/>
  <c r="P107" i="2"/>
  <c r="F125" i="16" s="1"/>
  <c r="E55" i="16"/>
  <c r="P73" i="2"/>
  <c r="F55" i="16" s="1"/>
  <c r="E85" i="16"/>
  <c r="P65" i="2"/>
  <c r="F85" i="16" s="1"/>
  <c r="P57" i="2"/>
  <c r="P41" i="2"/>
  <c r="F6" i="16" s="1"/>
  <c r="P25" i="2"/>
  <c r="E107" i="16"/>
  <c r="P16" i="2"/>
  <c r="E103" i="16"/>
  <c r="P137" i="2"/>
  <c r="P113" i="2"/>
  <c r="E34" i="16"/>
  <c r="P105" i="2"/>
  <c r="E51" i="16"/>
  <c r="P75" i="2"/>
  <c r="F51" i="16" s="1"/>
  <c r="P33" i="2"/>
  <c r="F40" i="16" s="1"/>
  <c r="E40" i="16"/>
  <c r="P9" i="2"/>
  <c r="E98" i="16"/>
  <c r="P92" i="2"/>
  <c r="P86" i="2"/>
  <c r="P54" i="2"/>
  <c r="P46" i="2"/>
  <c r="P30" i="2"/>
  <c r="E37" i="16"/>
  <c r="E108" i="16"/>
  <c r="P14" i="2"/>
  <c r="P6" i="2"/>
  <c r="F71" i="16" s="1"/>
  <c r="E71" i="16"/>
  <c r="P101" i="2"/>
  <c r="F95" i="16" s="1"/>
  <c r="P69" i="2"/>
  <c r="P37" i="2"/>
  <c r="E94" i="16"/>
  <c r="P100" i="2"/>
  <c r="F94" i="16" s="1"/>
  <c r="E21" i="16"/>
  <c r="P76" i="2"/>
  <c r="P44" i="2"/>
  <c r="F7" i="16" s="1"/>
  <c r="E12" i="16"/>
  <c r="P36" i="2"/>
  <c r="P28" i="2"/>
  <c r="E110" i="16"/>
  <c r="P20" i="2"/>
  <c r="F110" i="16" s="1"/>
  <c r="E74" i="16"/>
  <c r="P12" i="2"/>
  <c r="F74" i="16" s="1"/>
  <c r="P118" i="2"/>
  <c r="F28" i="16" s="1"/>
  <c r="P110" i="2"/>
  <c r="F128" i="16" s="1"/>
  <c r="E128" i="16"/>
  <c r="P102" i="2"/>
  <c r="P94" i="2"/>
  <c r="P78" i="2"/>
  <c r="P70" i="2"/>
  <c r="P62" i="2"/>
  <c r="F88" i="16" s="1"/>
  <c r="E88" i="16"/>
  <c r="P38" i="2"/>
  <c r="P22" i="2"/>
  <c r="N11" i="2"/>
  <c r="P11" i="2" s="1"/>
  <c r="N3" i="2"/>
  <c r="D8" i="18" s="1"/>
  <c r="P99" i="2"/>
  <c r="F99" i="16" s="1"/>
  <c r="N136" i="2"/>
  <c r="P136" i="2" s="1"/>
  <c r="N128" i="2"/>
  <c r="P128" i="2" s="1"/>
  <c r="N120" i="2"/>
  <c r="P120" i="2" s="1"/>
  <c r="N112" i="2"/>
  <c r="P112" i="2" s="1"/>
  <c r="N104" i="2"/>
  <c r="N96" i="2"/>
  <c r="P96" i="2" s="1"/>
  <c r="N88" i="2"/>
  <c r="P88" i="2" s="1"/>
  <c r="N80" i="2"/>
  <c r="N72" i="2"/>
  <c r="P72" i="2" s="1"/>
  <c r="N64" i="2"/>
  <c r="P64" i="2" s="1"/>
  <c r="N56" i="2"/>
  <c r="N48" i="2"/>
  <c r="N40" i="2"/>
  <c r="N32" i="2"/>
  <c r="P32" i="2" s="1"/>
  <c r="N24" i="2"/>
  <c r="E68" i="16"/>
  <c r="P2" i="2"/>
  <c r="N138" i="2"/>
  <c r="P138" i="2" s="1"/>
  <c r="N130" i="2"/>
  <c r="N122" i="2"/>
  <c r="P122" i="2" s="1"/>
  <c r="N114" i="2"/>
  <c r="D4" i="18" s="1"/>
  <c r="N106" i="2"/>
  <c r="P106" i="2" s="1"/>
  <c r="N98" i="2"/>
  <c r="P98" i="2" s="1"/>
  <c r="N90" i="2"/>
  <c r="N82" i="2"/>
  <c r="N74" i="2"/>
  <c r="N66" i="2"/>
  <c r="N58" i="2"/>
  <c r="P58" i="2" s="1"/>
  <c r="N50" i="2"/>
  <c r="N42" i="2"/>
  <c r="P42" i="2" s="1"/>
  <c r="N34" i="2"/>
  <c r="N26" i="2"/>
  <c r="P26" i="2" s="1"/>
  <c r="P18" i="2"/>
  <c r="P117" i="2"/>
  <c r="F26" i="16" s="1"/>
  <c r="P21" i="2"/>
  <c r="F106" i="16" s="1"/>
  <c r="N135" i="2"/>
  <c r="P135" i="2" s="1"/>
  <c r="F59" i="16" s="1"/>
  <c r="N127" i="2"/>
  <c r="N119" i="2"/>
  <c r="P119" i="2" s="1"/>
  <c r="N111" i="2"/>
  <c r="N103" i="2"/>
  <c r="P103" i="2" s="1"/>
  <c r="N95" i="2"/>
  <c r="P95" i="2" s="1"/>
  <c r="N87" i="2"/>
  <c r="N79" i="2"/>
  <c r="D3" i="18" s="1"/>
  <c r="N71" i="2"/>
  <c r="P71" i="2" s="1"/>
  <c r="N63" i="2"/>
  <c r="N55" i="2"/>
  <c r="P55" i="2" s="1"/>
  <c r="N47" i="2"/>
  <c r="P47" i="2" s="1"/>
  <c r="N39" i="2"/>
  <c r="P39" i="2" s="1"/>
  <c r="N31" i="2"/>
  <c r="P31" i="2" s="1"/>
  <c r="N23" i="2"/>
  <c r="P23" i="2" s="1"/>
  <c r="N15" i="2"/>
  <c r="D11" i="18" s="1"/>
  <c r="N7" i="2"/>
  <c r="E73" i="16"/>
  <c r="E59" i="16"/>
  <c r="E937" i="14" a="1"/>
  <c r="E937" i="14" s="1"/>
  <c r="E160" i="14"/>
  <c r="E316" i="14"/>
  <c r="E61" i="14"/>
  <c r="E22" i="14"/>
  <c r="E147" i="14"/>
  <c r="E264" i="14"/>
  <c r="E225" i="14"/>
  <c r="E95" i="14"/>
  <c r="E315" i="14"/>
  <c r="E68" i="14"/>
  <c r="E108" i="14"/>
  <c r="E329" i="14"/>
  <c r="E48" i="14"/>
  <c r="E107" i="14"/>
  <c r="E328" i="14"/>
  <c r="E69" i="14"/>
  <c r="E173" i="14"/>
  <c r="E290" i="14"/>
  <c r="E186" i="14"/>
  <c r="E182" i="14"/>
  <c r="E251" i="14"/>
  <c r="E238" i="14"/>
  <c r="F10" i="16" l="1"/>
  <c r="F48" i="16"/>
  <c r="F117" i="16"/>
  <c r="F107" i="16"/>
  <c r="F73" i="16"/>
  <c r="F62" i="16"/>
  <c r="F92" i="16"/>
  <c r="F37" i="16"/>
  <c r="F103" i="16"/>
  <c r="D2" i="18"/>
  <c r="E131" i="16"/>
  <c r="E28" i="16"/>
  <c r="D13" i="18"/>
  <c r="E48" i="16"/>
  <c r="D10" i="18"/>
  <c r="E92" i="16"/>
  <c r="E7" i="16"/>
  <c r="E117" i="16"/>
  <c r="E6" i="16"/>
  <c r="E95" i="16"/>
  <c r="E81" i="16"/>
  <c r="E106" i="16"/>
  <c r="D5" i="18"/>
  <c r="E62" i="16"/>
  <c r="D9" i="18"/>
  <c r="E10" i="16"/>
  <c r="E70" i="16"/>
  <c r="P3" i="2"/>
  <c r="F70" i="16" s="1"/>
  <c r="E84" i="16"/>
  <c r="P63" i="2"/>
  <c r="F84" i="16" s="1"/>
  <c r="P127" i="2"/>
  <c r="F30" i="16" s="1"/>
  <c r="E30" i="16"/>
  <c r="D12" i="18"/>
  <c r="P50" i="2"/>
  <c r="E114" i="16"/>
  <c r="E24" i="16"/>
  <c r="P114" i="2"/>
  <c r="F24" i="16" s="1"/>
  <c r="E4" i="18"/>
  <c r="F34" i="16"/>
  <c r="P24" i="2"/>
  <c r="F105" i="16" s="1"/>
  <c r="E105" i="16"/>
  <c r="P7" i="2"/>
  <c r="F72" i="16" s="1"/>
  <c r="E72" i="16"/>
  <c r="F21" i="16"/>
  <c r="F43" i="16"/>
  <c r="E5" i="18"/>
  <c r="D7" i="18"/>
  <c r="P130" i="2"/>
  <c r="E65" i="16"/>
  <c r="P48" i="2"/>
  <c r="F8" i="16" s="1"/>
  <c r="E8" i="16"/>
  <c r="P87" i="2"/>
  <c r="F18" i="16" s="1"/>
  <c r="E18" i="16"/>
  <c r="F108" i="16"/>
  <c r="E109" i="16"/>
  <c r="P15" i="2"/>
  <c r="F109" i="16" s="1"/>
  <c r="E13" i="16"/>
  <c r="P79" i="2"/>
  <c r="F13" i="16" s="1"/>
  <c r="E54" i="16"/>
  <c r="P66" i="2"/>
  <c r="D6" i="18"/>
  <c r="F98" i="16"/>
  <c r="F81" i="16"/>
  <c r="E9" i="18"/>
  <c r="E4" i="16"/>
  <c r="P40" i="2"/>
  <c r="F4" i="16" s="1"/>
  <c r="P104" i="2"/>
  <c r="F96" i="16" s="1"/>
  <c r="E96" i="16"/>
  <c r="P74" i="2"/>
  <c r="F50" i="16" s="1"/>
  <c r="E50" i="16"/>
  <c r="P56" i="2"/>
  <c r="F118" i="16" s="1"/>
  <c r="E118" i="16"/>
  <c r="P82" i="2"/>
  <c r="F17" i="16" s="1"/>
  <c r="E17" i="16"/>
  <c r="E8" i="18"/>
  <c r="F68" i="16"/>
  <c r="P90" i="2"/>
  <c r="F19" i="16" s="1"/>
  <c r="E19" i="16"/>
  <c r="F12" i="16"/>
  <c r="P111" i="2"/>
  <c r="F129" i="16" s="1"/>
  <c r="E129" i="16"/>
  <c r="P34" i="2"/>
  <c r="F41" i="16" s="1"/>
  <c r="E41" i="16"/>
  <c r="P80" i="2"/>
  <c r="F15" i="16" s="1"/>
  <c r="E15" i="16"/>
  <c r="F131" i="16"/>
  <c r="D2" i="12"/>
  <c r="G357" i="14"/>
  <c r="F357" i="14"/>
  <c r="G451" i="14"/>
  <c r="F451" i="14"/>
  <c r="U4" i="1"/>
  <c r="T4" i="1"/>
  <c r="G342" i="14"/>
  <c r="F342" i="14"/>
  <c r="G32" i="14"/>
  <c r="F32" i="14"/>
  <c r="G458" i="14"/>
  <c r="G238" i="14"/>
  <c r="G448" i="14"/>
  <c r="F448" i="14"/>
  <c r="G159" i="14"/>
  <c r="F159" i="14"/>
  <c r="G425" i="14"/>
  <c r="F425" i="14"/>
  <c r="G71" i="14"/>
  <c r="F71" i="14"/>
  <c r="F302" i="14"/>
  <c r="G355" i="14"/>
  <c r="G335" i="14"/>
  <c r="F335" i="14"/>
  <c r="F234" i="14"/>
  <c r="F55" i="14"/>
  <c r="G69" i="14"/>
  <c r="F69" i="14"/>
  <c r="G253" i="14"/>
  <c r="F253" i="14"/>
  <c r="F432" i="14"/>
  <c r="F327" i="14"/>
  <c r="F78" i="14"/>
  <c r="G43" i="14"/>
  <c r="F43" i="14"/>
  <c r="G332" i="14"/>
  <c r="F332" i="14"/>
  <c r="F199" i="14"/>
  <c r="U5" i="1"/>
  <c r="G237" i="14" s="1"/>
  <c r="T5" i="1"/>
  <c r="F237" i="14" s="1"/>
  <c r="F405" i="14"/>
  <c r="G239" i="14"/>
  <c r="F239" i="14"/>
  <c r="F196" i="14"/>
  <c r="F94" i="14"/>
  <c r="G30" i="14"/>
  <c r="F198" i="14"/>
  <c r="E35" i="12" s="1"/>
  <c r="G370" i="14"/>
  <c r="F370" i="14"/>
  <c r="G266" i="14"/>
  <c r="F266" i="14"/>
  <c r="G173" i="14"/>
  <c r="G35" i="14"/>
  <c r="F35" i="14"/>
  <c r="T2" i="1"/>
  <c r="F225" i="14"/>
  <c r="F168" i="14"/>
  <c r="F22" i="14"/>
  <c r="F264" i="14"/>
  <c r="F468" i="14"/>
  <c r="F341" i="14"/>
  <c r="E10" i="12" s="1"/>
  <c r="F297" i="14"/>
  <c r="G422" i="14"/>
  <c r="F422" i="14"/>
  <c r="G276" i="14"/>
  <c r="F276" i="14"/>
  <c r="F212" i="14"/>
  <c r="E36" i="12" s="1"/>
  <c r="G72" i="14"/>
  <c r="F72" i="14"/>
  <c r="F452" i="14"/>
  <c r="F372" i="14"/>
  <c r="G9" i="14"/>
  <c r="F9" i="14"/>
  <c r="F354" i="14"/>
  <c r="G68" i="14"/>
  <c r="F68" i="14"/>
  <c r="F379" i="14"/>
  <c r="G384" i="14"/>
  <c r="F384" i="14"/>
  <c r="F61" i="14"/>
  <c r="G367" i="14"/>
  <c r="F367" i="14"/>
  <c r="G433" i="14"/>
  <c r="F433" i="14"/>
  <c r="F393" i="14"/>
  <c r="G171" i="14"/>
  <c r="F171" i="14"/>
  <c r="F275" i="14"/>
  <c r="G147" i="14"/>
  <c r="F147" i="14"/>
  <c r="G169" i="14"/>
  <c r="F169" i="14"/>
  <c r="F107" i="14"/>
  <c r="F120" i="14"/>
  <c r="G133" i="14"/>
  <c r="F133" i="14"/>
  <c r="G368" i="14"/>
  <c r="G75" i="14"/>
  <c r="F75" i="14"/>
  <c r="G328" i="14"/>
  <c r="F328" i="14"/>
  <c r="G184" i="14"/>
  <c r="F184" i="14"/>
  <c r="G4" i="14"/>
  <c r="F4" i="14"/>
  <c r="F3" i="14"/>
  <c r="E20" i="12" s="1"/>
  <c r="G121" i="14"/>
  <c r="F121" i="14"/>
  <c r="G119" i="14"/>
  <c r="F119" i="14"/>
  <c r="G56" i="14"/>
  <c r="F56" i="14"/>
  <c r="G406" i="14"/>
  <c r="F406" i="14"/>
  <c r="F29" i="14"/>
  <c r="F17" i="14"/>
  <c r="E21" i="12" s="1"/>
  <c r="F249" i="14"/>
  <c r="U3" i="1"/>
  <c r="T3" i="1"/>
  <c r="G223" i="14"/>
  <c r="F223" i="14"/>
  <c r="E37" i="12" s="1"/>
  <c r="F153" i="14"/>
  <c r="G146" i="14"/>
  <c r="F146" i="14"/>
  <c r="E31" i="12" s="1"/>
  <c r="G45" i="14"/>
  <c r="F45" i="14"/>
  <c r="G421" i="14"/>
  <c r="F421" i="14"/>
  <c r="G87" i="14"/>
  <c r="F87" i="14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" i="8"/>
  <c r="F7" i="7"/>
  <c r="F5" i="7"/>
  <c r="F6" i="7"/>
  <c r="F8" i="7"/>
  <c r="F9" i="7"/>
  <c r="F10" i="7"/>
  <c r="F11" i="7"/>
  <c r="F12" i="7"/>
  <c r="F13" i="7"/>
  <c r="F14" i="7"/>
  <c r="F15" i="7"/>
  <c r="F4" i="7"/>
  <c r="E11" i="18" l="1"/>
  <c r="E3" i="18"/>
  <c r="E13" i="18"/>
  <c r="E2" i="18"/>
  <c r="E10" i="18"/>
  <c r="E12" i="18"/>
  <c r="F114" i="16"/>
  <c r="E7" i="18"/>
  <c r="F65" i="16"/>
  <c r="E6" i="18"/>
  <c r="F54" i="16"/>
  <c r="F236" i="14"/>
  <c r="E17" i="12"/>
  <c r="E29" i="12"/>
  <c r="F33" i="12"/>
  <c r="E7" i="12"/>
  <c r="E24" i="12"/>
  <c r="E28" i="12"/>
  <c r="E25" i="12"/>
  <c r="E32" i="12"/>
  <c r="F937" i="14" a="1"/>
  <c r="F937" i="14" s="1"/>
  <c r="G94" i="14"/>
  <c r="G3" i="14"/>
  <c r="F20" i="12" s="1"/>
  <c r="G107" i="14"/>
  <c r="G393" i="14"/>
  <c r="G372" i="14"/>
  <c r="F12" i="12" s="1"/>
  <c r="G212" i="14"/>
  <c r="F36" i="12" s="1"/>
  <c r="G22" i="14"/>
  <c r="G225" i="14"/>
  <c r="F37" i="12" s="1"/>
  <c r="U2" i="1"/>
  <c r="G236" i="14" s="1"/>
  <c r="G405" i="14"/>
  <c r="G199" i="14"/>
  <c r="G432" i="14"/>
  <c r="F17" i="12" s="1"/>
  <c r="F329" i="14"/>
  <c r="E9" i="12" s="1"/>
  <c r="F95" i="14"/>
  <c r="E27" i="12" s="1"/>
  <c r="F263" i="14"/>
  <c r="E4" i="12" s="1"/>
  <c r="F419" i="14"/>
  <c r="F381" i="14"/>
  <c r="F252" i="14"/>
  <c r="G196" i="14"/>
  <c r="F380" i="14"/>
  <c r="E13" i="12" s="1"/>
  <c r="G55" i="14"/>
  <c r="G329" i="14"/>
  <c r="G95" i="14"/>
  <c r="G263" i="14"/>
  <c r="F4" i="12" s="1"/>
  <c r="F315" i="14"/>
  <c r="G29" i="14"/>
  <c r="F22" i="12" s="1"/>
  <c r="G315" i="14"/>
  <c r="G419" i="14"/>
  <c r="G120" i="14"/>
  <c r="F29" i="12" s="1"/>
  <c r="G381" i="14"/>
  <c r="G452" i="14"/>
  <c r="G468" i="14"/>
  <c r="G252" i="14"/>
  <c r="G380" i="14"/>
  <c r="F240" i="14"/>
  <c r="F108" i="14"/>
  <c r="F289" i="14"/>
  <c r="F446" i="14"/>
  <c r="E18" i="12" s="1"/>
  <c r="F74" i="14"/>
  <c r="F290" i="14"/>
  <c r="F182" i="14"/>
  <c r="F373" i="14"/>
  <c r="E12" i="12" s="1"/>
  <c r="F303" i="14"/>
  <c r="G240" i="14"/>
  <c r="G108" i="14"/>
  <c r="G302" i="14"/>
  <c r="G289" i="14"/>
  <c r="F48" i="14"/>
  <c r="G153" i="14"/>
  <c r="F31" i="12" s="1"/>
  <c r="G17" i="14"/>
  <c r="F21" i="12" s="1"/>
  <c r="G61" i="14"/>
  <c r="G446" i="14"/>
  <c r="G74" i="14"/>
  <c r="F25" i="12" s="1"/>
  <c r="G290" i="14"/>
  <c r="G182" i="14"/>
  <c r="G297" i="14"/>
  <c r="G264" i="14"/>
  <c r="F132" i="14"/>
  <c r="G373" i="14"/>
  <c r="G303" i="14"/>
  <c r="G78" i="14"/>
  <c r="F160" i="14"/>
  <c r="F186" i="14"/>
  <c r="E34" i="12" s="1"/>
  <c r="F238" i="14"/>
  <c r="E2" i="12" s="1"/>
  <c r="F459" i="14"/>
  <c r="G48" i="14"/>
  <c r="F277" i="14"/>
  <c r="E5" i="12" s="1"/>
  <c r="F368" i="14"/>
  <c r="F42" i="14"/>
  <c r="F82" i="14"/>
  <c r="E26" i="12" s="1"/>
  <c r="F251" i="14"/>
  <c r="E3" i="12" s="1"/>
  <c r="G198" i="14"/>
  <c r="F35" i="12" s="1"/>
  <c r="G132" i="14"/>
  <c r="F316" i="14"/>
  <c r="G234" i="14"/>
  <c r="G160" i="14"/>
  <c r="G186" i="14"/>
  <c r="F34" i="12" s="1"/>
  <c r="G459" i="14"/>
  <c r="G249" i="14"/>
  <c r="F3" i="12" s="1"/>
  <c r="G277" i="14"/>
  <c r="G275" i="14"/>
  <c r="G379" i="14"/>
  <c r="F13" i="12" s="1"/>
  <c r="G354" i="14"/>
  <c r="F11" i="12" s="1"/>
  <c r="G42" i="14"/>
  <c r="G341" i="14"/>
  <c r="F10" i="12" s="1"/>
  <c r="G82" i="14"/>
  <c r="F26" i="12" s="1"/>
  <c r="G251" i="14"/>
  <c r="G168" i="14"/>
  <c r="F32" i="12" s="1"/>
  <c r="F173" i="14"/>
  <c r="E33" i="12" s="1"/>
  <c r="F30" i="14"/>
  <c r="E22" i="12" s="1"/>
  <c r="G327" i="14"/>
  <c r="F9" i="12" s="1"/>
  <c r="G316" i="14"/>
  <c r="F355" i="14"/>
  <c r="E11" i="12" s="1"/>
  <c r="F458" i="14"/>
  <c r="K82" i="1"/>
  <c r="K79" i="1"/>
  <c r="K74" i="1"/>
  <c r="K52" i="1"/>
  <c r="F5" i="12" l="1"/>
  <c r="E8" i="12"/>
  <c r="F27" i="12"/>
  <c r="F7" i="12"/>
  <c r="F6" i="12"/>
  <c r="E23" i="12"/>
  <c r="E6" i="12"/>
  <c r="F24" i="12"/>
  <c r="E19" i="12"/>
  <c r="F23" i="12"/>
  <c r="F18" i="12"/>
  <c r="F8" i="12"/>
  <c r="F28" i="12"/>
  <c r="F2" i="12"/>
  <c r="G937" i="14" a="1"/>
  <c r="G937" i="14" s="1"/>
  <c r="F19" i="12" s="1"/>
  <c r="E134" i="14"/>
  <c r="E394" i="14"/>
  <c r="E407" i="14"/>
  <c r="E420" i="14"/>
  <c r="F394" i="14" l="1"/>
  <c r="E14" i="12" s="1"/>
  <c r="F420" i="14"/>
  <c r="E16" i="12" s="1"/>
  <c r="F134" i="14"/>
  <c r="E30" i="12" s="1"/>
  <c r="F407" i="14"/>
  <c r="E15" i="12" s="1"/>
  <c r="G134" i="14" l="1"/>
  <c r="F30" i="12" s="1"/>
  <c r="G420" i="14"/>
  <c r="F16" i="12" s="1"/>
  <c r="G394" i="14"/>
  <c r="F14" i="12" s="1"/>
  <c r="G407" i="14"/>
  <c r="F15" i="1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<sst xmlns="http://schemas.openxmlformats.org/spreadsheetml/2006/main" count="4872" uniqueCount="220">
  <si>
    <t>Date</t>
  </si>
  <si>
    <t>Researcher</t>
  </si>
  <si>
    <t>Location</t>
  </si>
  <si>
    <t xml:space="preserve">Transect </t>
  </si>
  <si>
    <t>Visibility (m)</t>
  </si>
  <si>
    <t>Depth (m)</t>
  </si>
  <si>
    <t>common name</t>
  </si>
  <si>
    <t>latin name</t>
  </si>
  <si>
    <t>size class (cm)</t>
  </si>
  <si>
    <t xml:space="preserve">number </t>
  </si>
  <si>
    <t>AH</t>
  </si>
  <si>
    <t>LB</t>
  </si>
  <si>
    <t>Spanish hogfish</t>
  </si>
  <si>
    <t>B. rufus</t>
  </si>
  <si>
    <t>15-20</t>
  </si>
  <si>
    <t>20-25</t>
  </si>
  <si>
    <t>25-30</t>
  </si>
  <si>
    <t>Yellowhead wrasse</t>
  </si>
  <si>
    <t>H. garnoti</t>
  </si>
  <si>
    <t>10-15</t>
  </si>
  <si>
    <t>T. bifasciatum</t>
  </si>
  <si>
    <t>0-5</t>
  </si>
  <si>
    <t>5-10</t>
  </si>
  <si>
    <t>Black Margate</t>
  </si>
  <si>
    <t>A. surinamensis</t>
  </si>
  <si>
    <t>Caesar grunt</t>
  </si>
  <si>
    <t>H. carbonarium</t>
  </si>
  <si>
    <t>30-35</t>
  </si>
  <si>
    <t>TO</t>
  </si>
  <si>
    <t>H. poeyi</t>
  </si>
  <si>
    <t>Sharpnose puffer</t>
  </si>
  <si>
    <t>C. rostrata</t>
  </si>
  <si>
    <t>French grunt</t>
  </si>
  <si>
    <t>H. flavolineatum</t>
  </si>
  <si>
    <t>TR</t>
  </si>
  <si>
    <t>H. radiatus</t>
  </si>
  <si>
    <t>DC</t>
  </si>
  <si>
    <t>10-25</t>
  </si>
  <si>
    <t>Spotted trunkfish</t>
  </si>
  <si>
    <t>L.bicaudalis</t>
  </si>
  <si>
    <t>Bandtail puffer</t>
  </si>
  <si>
    <t>S. spengleri</t>
  </si>
  <si>
    <t>Smooth trunkfish</t>
  </si>
  <si>
    <t>L. triqueter</t>
  </si>
  <si>
    <t>Honeycomb cowfish</t>
  </si>
  <si>
    <t>A. polygonia</t>
  </si>
  <si>
    <t>D. hystrix</t>
  </si>
  <si>
    <t>35-40</t>
  </si>
  <si>
    <t>8.4-7.5</t>
  </si>
  <si>
    <t>7.5-7.4</t>
  </si>
  <si>
    <t>7.4-6.4</t>
  </si>
  <si>
    <t>4.9-6.8</t>
  </si>
  <si>
    <t>6.8-6.0</t>
  </si>
  <si>
    <t>6.0-5.2</t>
  </si>
  <si>
    <t>7-9</t>
  </si>
  <si>
    <t>L. bicaudalis</t>
  </si>
  <si>
    <t>Black margate</t>
  </si>
  <si>
    <t>5-7</t>
  </si>
  <si>
    <t>7</t>
  </si>
  <si>
    <t>15-8</t>
  </si>
  <si>
    <t>6-9</t>
  </si>
  <si>
    <t>5-9</t>
  </si>
  <si>
    <t>7-8</t>
  </si>
  <si>
    <t>8-10</t>
  </si>
  <si>
    <t>8.4-6.4</t>
  </si>
  <si>
    <t xml:space="preserve">Date </t>
  </si>
  <si>
    <t>Day/Night</t>
  </si>
  <si>
    <t>Transect</t>
  </si>
  <si>
    <t>Organism</t>
  </si>
  <si>
    <t>Size (cm)</t>
  </si>
  <si>
    <t>frequency</t>
  </si>
  <si>
    <t>remarks</t>
  </si>
  <si>
    <t>OK</t>
  </si>
  <si>
    <t>Diadema</t>
  </si>
  <si>
    <t>2.4</t>
  </si>
  <si>
    <t>spotted lobster</t>
  </si>
  <si>
    <t>hermit crab</t>
  </si>
  <si>
    <t>Spiny lobster</t>
  </si>
  <si>
    <t xml:space="preserve">crab other </t>
  </si>
  <si>
    <t>Night</t>
  </si>
  <si>
    <t>shrimp</t>
  </si>
  <si>
    <t>0-.5</t>
  </si>
  <si>
    <t>majority are red night shrimp (Cinetorhynchus manningi)</t>
  </si>
  <si>
    <t>.5-1</t>
  </si>
  <si>
    <t>1-1.5</t>
  </si>
  <si>
    <t>brittle star</t>
  </si>
  <si>
    <t>in a helmet conch shell</t>
  </si>
  <si>
    <t>0-1</t>
  </si>
  <si>
    <t>1.5-2</t>
  </si>
  <si>
    <t>arrow crab</t>
  </si>
  <si>
    <t xml:space="preserve">Total Diadema counted was 23 (jveniles). Many black durgeon sleeping in a fissure in the reef. </t>
  </si>
  <si>
    <t>Ok</t>
  </si>
  <si>
    <t>0.7</t>
  </si>
  <si>
    <t>1.2</t>
  </si>
  <si>
    <t>1.3</t>
  </si>
  <si>
    <t>0.6</t>
  </si>
  <si>
    <t>0.8</t>
  </si>
  <si>
    <t>0.5</t>
  </si>
  <si>
    <t>0.3</t>
  </si>
  <si>
    <t>0.2</t>
  </si>
  <si>
    <t>helmet conch</t>
  </si>
  <si>
    <t>22</t>
  </si>
  <si>
    <t>1.8</t>
  </si>
  <si>
    <t>12.2</t>
  </si>
  <si>
    <t>giant hermit crab</t>
  </si>
  <si>
    <t>14.5</t>
  </si>
  <si>
    <t>2.2</t>
  </si>
  <si>
    <t>2.9</t>
  </si>
  <si>
    <t>3.4</t>
  </si>
  <si>
    <t>0.9</t>
  </si>
  <si>
    <t>1.1</t>
  </si>
  <si>
    <t>1.5</t>
  </si>
  <si>
    <t>8</t>
  </si>
  <si>
    <t>pederson cleaner shrimp</t>
  </si>
  <si>
    <t>2.7</t>
  </si>
  <si>
    <t>0.4</t>
  </si>
  <si>
    <t>2.5</t>
  </si>
  <si>
    <t>4.2</t>
  </si>
  <si>
    <t>2.1</t>
  </si>
  <si>
    <t>6.8</t>
  </si>
  <si>
    <t>4.5</t>
  </si>
  <si>
    <t>13</t>
  </si>
  <si>
    <t>9</t>
  </si>
  <si>
    <t>5.5</t>
  </si>
  <si>
    <t>2.6</t>
  </si>
  <si>
    <t>5.9</t>
  </si>
  <si>
    <t>2.3</t>
  </si>
  <si>
    <t>3.3</t>
  </si>
  <si>
    <t>10.2</t>
  </si>
  <si>
    <t>Depth measurements</t>
  </si>
  <si>
    <t>Site</t>
  </si>
  <si>
    <t>Start</t>
  </si>
  <si>
    <t>End</t>
  </si>
  <si>
    <t>researcher</t>
  </si>
  <si>
    <t>4.4</t>
  </si>
  <si>
    <t>8.6</t>
  </si>
  <si>
    <t>Bob</t>
  </si>
  <si>
    <t>Alex Last</t>
  </si>
  <si>
    <t>Oliver Klokman</t>
  </si>
  <si>
    <t>Alwin Hylkema</t>
  </si>
  <si>
    <t>Year</t>
  </si>
  <si>
    <t>Original data</t>
  </si>
  <si>
    <t>GCRMN 2022</t>
  </si>
  <si>
    <t>Die-off and recovery Diadema city</t>
  </si>
  <si>
    <t>4 locations comparison (this file)</t>
  </si>
  <si>
    <t>Density</t>
  </si>
  <si>
    <t>a</t>
  </si>
  <si>
    <t>b</t>
  </si>
  <si>
    <t>Bluehead</t>
  </si>
  <si>
    <t>Puddingwife</t>
  </si>
  <si>
    <t>Porcupinefish</t>
  </si>
  <si>
    <t>conversion</t>
  </si>
  <si>
    <t>biomass</t>
  </si>
  <si>
    <t>Size</t>
  </si>
  <si>
    <t>Blackear wrasse</t>
  </si>
  <si>
    <t>22,5</t>
  </si>
  <si>
    <t>Echinoid_in_stomach</t>
  </si>
  <si>
    <t>Predation_pressure</t>
  </si>
  <si>
    <t>Survey</t>
  </si>
  <si>
    <t>Ladder bay</t>
  </si>
  <si>
    <t>Torrens point</t>
  </si>
  <si>
    <t>Diadema city</t>
  </si>
  <si>
    <t>Tent reef</t>
  </si>
  <si>
    <t>Predation pressure</t>
  </si>
  <si>
    <t>Common_name</t>
  </si>
  <si>
    <t>Biomass</t>
  </si>
  <si>
    <t>Number</t>
  </si>
  <si>
    <t>number_m2</t>
  </si>
  <si>
    <t>biomass_m2</t>
  </si>
  <si>
    <t>predation_pressure_m2</t>
  </si>
  <si>
    <t>Common name</t>
  </si>
  <si>
    <t>Size2</t>
  </si>
  <si>
    <t>Type</t>
  </si>
  <si>
    <t>Number_micro</t>
  </si>
  <si>
    <t>Number_macro</t>
  </si>
  <si>
    <t>crab other</t>
  </si>
  <si>
    <t>LB1</t>
  </si>
  <si>
    <t>LB2</t>
  </si>
  <si>
    <t>LB3</t>
  </si>
  <si>
    <t>TR1</t>
  </si>
  <si>
    <t>TR2</t>
  </si>
  <si>
    <t>TR3</t>
  </si>
  <si>
    <t>TO1</t>
  </si>
  <si>
    <t>TO2</t>
  </si>
  <si>
    <t>TO3</t>
  </si>
  <si>
    <t>DC1</t>
  </si>
  <si>
    <t>DC2</t>
  </si>
  <si>
    <t>DC3</t>
  </si>
  <si>
    <t>Transect_ID</t>
  </si>
  <si>
    <t xml:space="preserve">Data used for the manuscript: Factors constraining natural recovery of Diadema antillarum following a mass die-off: a case study near Saba, Caribbean Netherlands </t>
  </si>
  <si>
    <t>Authors: Alwin Hylkema, Oliver Klokman</t>
  </si>
  <si>
    <t>Contact: alwin.hylkema@hvhl.nl</t>
  </si>
  <si>
    <t>Tab Fish transects</t>
  </si>
  <si>
    <t>date of survey</t>
  </si>
  <si>
    <t>1, 2, or 3. All locations were surveyed 3 times</t>
  </si>
  <si>
    <t>AH (Alwin Hylkema) or OK (Oliver Klokman)</t>
  </si>
  <si>
    <t>1, 2, or 3. 3 transects per location</t>
  </si>
  <si>
    <t>Tab Fish per species per 100 m2</t>
  </si>
  <si>
    <t>Data from Fish transects, standardized per species and per 100 m2</t>
  </si>
  <si>
    <t>Tab Fish total 1002</t>
  </si>
  <si>
    <t>Data from Fish per species per 100 m2, summed per location and transect</t>
  </si>
  <si>
    <t>Tab Fish roving</t>
  </si>
  <si>
    <t>See manuscript for methods.</t>
  </si>
  <si>
    <t>Fish biomass calculations</t>
  </si>
  <si>
    <t>Raw Diadema fish predator counts and size estimation using roving diver survey</t>
  </si>
  <si>
    <t>Raw Diadema fish predator counts and size estimation using transect survey</t>
  </si>
  <si>
    <t>Predation pressure calculations</t>
  </si>
  <si>
    <t>Tab Roving per species</t>
  </si>
  <si>
    <t xml:space="preserve">Data from Fish roving, standardized per species </t>
  </si>
  <si>
    <t>Data from Roving per species, summed per location</t>
  </si>
  <si>
    <t>Tab Diadema count</t>
  </si>
  <si>
    <t>Counts per location per transect in 2022 (directly post die-off) and 2023 (1y post die-off)</t>
  </si>
  <si>
    <t>Tab invertebrate transects</t>
  </si>
  <si>
    <t>Raw invertebrate counts using transect surveys</t>
  </si>
  <si>
    <t>Tab inverts per 100m2</t>
  </si>
  <si>
    <t>Data from Invertebrate transects, standardized per species per 100m2</t>
  </si>
  <si>
    <t>Tab inverts per 100m2 total</t>
  </si>
  <si>
    <t>Data from Inverts per 100 m2, summed per location and transect</t>
  </si>
  <si>
    <t>Depth measurements of start and end of each semi-permanent transect</t>
  </si>
  <si>
    <t>Tab Depth measurements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</si>
</sst>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4D5156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5" fontId="0" fillId="0" borderId="0" xfId="0" applyNumberFormat="1"/>
    <xf numFmtId="49" fontId="0" fillId="0" borderId="0" xfId="0" applyNumberFormat="1"/>
    <xf numFmtId="0" fontId="2" fillId="0" borderId="0" xfId="0" applyFont="1"/>
    <xf numFmtId="16" fontId="0" fillId="0" borderId="0" xfId="0" applyNumberFormat="1"/>
    <xf numFmtId="49" fontId="3" fillId="0" borderId="0" xfId="0" applyNumberFormat="1" applyFont="1"/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4" fillId="0" borderId="0" xfId="0" applyFont="1"/>
    <xf numFmtId="49" fontId="4" fillId="0" borderId="0" xfId="0" applyNumberFormat="1" applyFont="1"/>
    <xf numFmtId="0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5FDB-0A32-436E-AE8F-284415214902}">
  <dimension ref="A1:B47"/>
  <sheetViews>
    <sheetView tabSelected="1" workbookViewId="0">
      <selection activeCell="E31" sqref="E31"/>
    </sheetView>
    <sheetView tabSelected="1" workbookViewId="1">
      <selection activeCell="A9" sqref="A9"/>
    </sheetView>
  </sheetViews>
  <sheetFormatPr defaultRowHeight="14.4" x14ac:dyDescent="0.3"/>
  <sheetData>
    <row r="1" spans="1:2" x14ac:dyDescent="0.3">
      <c r="A1" s="10" t="s">
        <v>189</v>
      </c>
    </row>
    <row r="2" spans="1:2" x14ac:dyDescent="0.3">
      <c r="A2" s="10" t="s">
        <v>190</v>
      </c>
    </row>
    <row r="3" spans="1:2" x14ac:dyDescent="0.3">
      <c r="A3" s="10" t="s">
        <v>191</v>
      </c>
    </row>
    <row r="4" spans="1:2" x14ac:dyDescent="0.3">
      <c r="A4" s="10"/>
    </row>
    <row r="5" spans="1:2" x14ac:dyDescent="0.3">
      <c r="A5" s="10" t="s">
        <v>202</v>
      </c>
    </row>
    <row r="6" spans="1:2" x14ac:dyDescent="0.3">
      <c r="A6" s="10"/>
    </row>
    <row r="7" spans="1:2" x14ac:dyDescent="0.3">
      <c r="A7" t="s">
        <v>0</v>
      </c>
      <c r="B7" t="s">
        <v>193</v>
      </c>
    </row>
    <row r="8" spans="1:2" x14ac:dyDescent="0.3">
      <c r="A8" t="s">
        <v>158</v>
      </c>
      <c r="B8" t="s">
        <v>194</v>
      </c>
    </row>
    <row r="9" spans="1:2" x14ac:dyDescent="0.3">
      <c r="A9" t="s">
        <v>1</v>
      </c>
      <c r="B9" t="s">
        <v>195</v>
      </c>
    </row>
    <row r="10" spans="1:2" x14ac:dyDescent="0.3">
      <c r="A10" t="s">
        <v>3</v>
      </c>
      <c r="B10" t="s">
        <v>196</v>
      </c>
    </row>
    <row r="12" spans="1:2" x14ac:dyDescent="0.3">
      <c r="A12" s="10" t="s">
        <v>192</v>
      </c>
    </row>
    <row r="13" spans="1:2" x14ac:dyDescent="0.3">
      <c r="A13" s="13" t="s">
        <v>205</v>
      </c>
    </row>
    <row r="14" spans="1:2" x14ac:dyDescent="0.3">
      <c r="A14" s="13" t="s">
        <v>203</v>
      </c>
    </row>
    <row r="15" spans="1:2" x14ac:dyDescent="0.3">
      <c r="A15" s="13" t="s">
        <v>206</v>
      </c>
    </row>
    <row r="17" spans="1:1" x14ac:dyDescent="0.3">
      <c r="A17" s="10" t="s">
        <v>197</v>
      </c>
    </row>
    <row r="18" spans="1:1" x14ac:dyDescent="0.3">
      <c r="A18" s="13" t="s">
        <v>198</v>
      </c>
    </row>
    <row r="20" spans="1:1" x14ac:dyDescent="0.3">
      <c r="A20" s="11" t="s">
        <v>199</v>
      </c>
    </row>
    <row r="21" spans="1:1" x14ac:dyDescent="0.3">
      <c r="A21" s="13" t="s">
        <v>200</v>
      </c>
    </row>
    <row r="23" spans="1:1" x14ac:dyDescent="0.3">
      <c r="A23" s="10" t="s">
        <v>201</v>
      </c>
    </row>
    <row r="24" spans="1:1" x14ac:dyDescent="0.3">
      <c r="A24" t="s">
        <v>204</v>
      </c>
    </row>
    <row r="25" spans="1:1" x14ac:dyDescent="0.3">
      <c r="A25" s="13" t="s">
        <v>203</v>
      </c>
    </row>
    <row r="26" spans="1:1" x14ac:dyDescent="0.3">
      <c r="A26" s="13" t="s">
        <v>206</v>
      </c>
    </row>
    <row r="28" spans="1:1" x14ac:dyDescent="0.3">
      <c r="A28" s="10" t="s">
        <v>207</v>
      </c>
    </row>
    <row r="29" spans="1:1" x14ac:dyDescent="0.3">
      <c r="A29" s="13" t="s">
        <v>208</v>
      </c>
    </row>
    <row r="31" spans="1:1" x14ac:dyDescent="0.3">
      <c r="A31" s="11" t="s">
        <v>199</v>
      </c>
    </row>
    <row r="32" spans="1:1" x14ac:dyDescent="0.3">
      <c r="A32" s="13" t="s">
        <v>209</v>
      </c>
    </row>
    <row r="34" spans="1:1" x14ac:dyDescent="0.3">
      <c r="A34" s="10" t="s">
        <v>210</v>
      </c>
    </row>
    <row r="35" spans="1:1" x14ac:dyDescent="0.3">
      <c r="A35" t="s">
        <v>211</v>
      </c>
    </row>
    <row r="37" spans="1:1" x14ac:dyDescent="0.3">
      <c r="A37" s="10" t="s">
        <v>212</v>
      </c>
    </row>
    <row r="38" spans="1:1" x14ac:dyDescent="0.3">
      <c r="A38" t="s">
        <v>213</v>
      </c>
    </row>
    <row r="40" spans="1:1" x14ac:dyDescent="0.3">
      <c r="A40" s="10" t="s">
        <v>214</v>
      </c>
    </row>
    <row r="41" spans="1:1" x14ac:dyDescent="0.3">
      <c r="A41" t="s">
        <v>215</v>
      </c>
    </row>
    <row r="43" spans="1:1" x14ac:dyDescent="0.3">
      <c r="A43" s="10" t="s">
        <v>216</v>
      </c>
    </row>
    <row r="44" spans="1:1" x14ac:dyDescent="0.3">
      <c r="A44" t="s">
        <v>217</v>
      </c>
    </row>
    <row r="46" spans="1:1" x14ac:dyDescent="0.3">
      <c r="A46" s="10" t="s">
        <v>219</v>
      </c>
    </row>
    <row r="47" spans="1:1" x14ac:dyDescent="0.3">
      <c r="A47" s="13" t="s">
        <v>218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A1FCE-4C2C-4F5E-9D35-F3CF7345F25C}">
  <dimension ref="A1:F253"/>
  <sheetViews>
    <sheetView workbookViewId="0">
      <selection activeCell="E2" sqref="E2"/>
    </sheetView>
    <sheetView topLeftCell="A41" workbookViewId="1">
      <selection activeCell="E257" sqref="E257"/>
    </sheetView>
  </sheetViews>
  <sheetFormatPr defaultRowHeight="14.4" x14ac:dyDescent="0.3"/>
  <cols>
    <col min="1" max="1" width="14.6640625" bestFit="1" customWidth="1"/>
  </cols>
  <sheetData>
    <row r="1" spans="1:6" x14ac:dyDescent="0.3">
      <c r="A1" t="s">
        <v>170</v>
      </c>
      <c r="B1" t="s">
        <v>2</v>
      </c>
      <c r="C1" t="s">
        <v>158</v>
      </c>
      <c r="D1" t="s">
        <v>67</v>
      </c>
      <c r="E1" t="s">
        <v>173</v>
      </c>
      <c r="F1" t="s">
        <v>174</v>
      </c>
    </row>
    <row r="2" spans="1:6" x14ac:dyDescent="0.3">
      <c r="A2" t="s">
        <v>76</v>
      </c>
      <c r="B2" t="s">
        <v>161</v>
      </c>
      <c r="C2">
        <v>1</v>
      </c>
      <c r="D2">
        <v>1</v>
      </c>
      <c r="E2">
        <f>SUMIFS('Invertebrate Transects'!$L:$L,'Invertebrate Transects'!$D:$D,'Inverts per 100m2'!$B2,'Invertebrate Transects'!$H:$H,'Inverts per 100m2'!$A2,'Invertebrate Transects'!$E:$E,'Inverts per 100m2'!$C2,'Invertebrate Transects'!$F:$F,'Inverts per 100m2'!$D2,'Invertebrate Transects'!$M:$M,"micro")</f>
        <v>1.6666666666666667</v>
      </c>
      <c r="F2">
        <f>SUMIFS('Invertebrate Transects'!$L:$L,'Invertebrate Transects'!$D:$D,'Inverts per 100m2'!$B2,'Invertebrate Transects'!$H:$H,'Inverts per 100m2'!$A2,'Invertebrate Transects'!$E:$E,'Inverts per 100m2'!$C2,'Invertebrate Transects'!$F:$F,'Inverts per 100m2'!$D2,'Invertebrate Transects'!$M:$M,"macro")</f>
        <v>0</v>
      </c>
    </row>
    <row r="3" spans="1:6" x14ac:dyDescent="0.3">
      <c r="A3" t="s">
        <v>80</v>
      </c>
      <c r="B3" t="s">
        <v>161</v>
      </c>
      <c r="C3">
        <v>1</v>
      </c>
      <c r="D3">
        <v>1</v>
      </c>
      <c r="E3">
        <f>SUMIFS('Invertebrate Transects'!$L:$L,'Invertebrate Transects'!$D:$D,'Inverts per 100m2'!$B3,'Invertebrate Transects'!$H:$H,'Inverts per 100m2'!$A3,'Invertebrate Transects'!$E:$E,'Inverts per 100m2'!$C3,'Invertebrate Transects'!$F:$F,'Inverts per 100m2'!$D3,'Invertebrate Transects'!$M:$M,"micro")</f>
        <v>633.33333333333337</v>
      </c>
      <c r="F3">
        <f>SUMIFS('Invertebrate Transects'!$L:$L,'Invertebrate Transects'!$D:$D,'Inverts per 100m2'!$B3,'Invertebrate Transects'!$H:$H,'Inverts per 100m2'!$A3,'Invertebrate Transects'!$E:$E,'Inverts per 100m2'!$C3,'Invertebrate Transects'!$F:$F,'Inverts per 100m2'!$D3,'Invertebrate Transects'!$M:$M,"macro")</f>
        <v>0</v>
      </c>
    </row>
    <row r="4" spans="1:6" x14ac:dyDescent="0.3">
      <c r="A4" t="s">
        <v>75</v>
      </c>
      <c r="B4" t="s">
        <v>161</v>
      </c>
      <c r="C4">
        <v>1</v>
      </c>
      <c r="D4">
        <v>1</v>
      </c>
      <c r="E4">
        <f>SUMIFS('Invertebrate Transects'!$L:$L,'Invertebrate Transects'!$D:$D,'Inverts per 100m2'!$B4,'Invertebrate Transects'!$H:$H,'Inverts per 100m2'!$A4,'Invertebrate Transects'!$E:$E,'Inverts per 100m2'!$C4,'Invertebrate Transects'!$F:$F,'Inverts per 100m2'!$D4,'Invertebrate Transects'!$M:$M,"micro")</f>
        <v>0</v>
      </c>
      <c r="F4">
        <f>SUMIFS('Invertebrate Transects'!$L:$L,'Invertebrate Transects'!$D:$D,'Inverts per 100m2'!$B4,'Invertebrate Transects'!$H:$H,'Inverts per 100m2'!$A4,'Invertebrate Transects'!$E:$E,'Inverts per 100m2'!$C4,'Invertebrate Transects'!$F:$F,'Inverts per 100m2'!$D4,'Invertebrate Transects'!$M:$M,"macro")</f>
        <v>0</v>
      </c>
    </row>
    <row r="5" spans="1:6" x14ac:dyDescent="0.3">
      <c r="A5" t="s">
        <v>78</v>
      </c>
      <c r="B5" t="s">
        <v>161</v>
      </c>
      <c r="C5">
        <v>1</v>
      </c>
      <c r="D5">
        <v>1</v>
      </c>
      <c r="E5">
        <f>SUMIFS('Invertebrate Transects'!$L:$L,'Invertebrate Transects'!$D:$D,'Inverts per 100m2'!$B5,'Invertebrate Transects'!$H:$H,'Inverts per 100m2'!$A5,'Invertebrate Transects'!$E:$E,'Inverts per 100m2'!$C5,'Invertebrate Transects'!$F:$F,'Inverts per 100m2'!$D5,'Invertebrate Transects'!$M:$M,"micro")</f>
        <v>0</v>
      </c>
      <c r="F5">
        <f>SUMIFS('Invertebrate Transects'!$L:$L,'Invertebrate Transects'!$D:$D,'Inverts per 100m2'!$B5,'Invertebrate Transects'!$H:$H,'Inverts per 100m2'!$A5,'Invertebrate Transects'!$E:$E,'Inverts per 100m2'!$C5,'Invertebrate Transects'!$F:$F,'Inverts per 100m2'!$D5,'Invertebrate Transects'!$M:$M,"macro")</f>
        <v>0</v>
      </c>
    </row>
    <row r="6" spans="1:6" x14ac:dyDescent="0.3">
      <c r="A6" t="s">
        <v>89</v>
      </c>
      <c r="B6" t="s">
        <v>161</v>
      </c>
      <c r="C6">
        <v>1</v>
      </c>
      <c r="D6">
        <v>1</v>
      </c>
      <c r="E6">
        <f>SUMIFS('Invertebrate Transects'!$L:$L,'Invertebrate Transects'!$D:$D,'Inverts per 100m2'!$B6,'Invertebrate Transects'!$H:$H,'Inverts per 100m2'!$A6,'Invertebrate Transects'!$E:$E,'Inverts per 100m2'!$C6,'Invertebrate Transects'!$F:$F,'Inverts per 100m2'!$D6,'Invertebrate Transects'!$M:$M,"micro")</f>
        <v>0</v>
      </c>
      <c r="F6">
        <f>SUMIFS('Invertebrate Transects'!$L:$L,'Invertebrate Transects'!$D:$D,'Inverts per 100m2'!$B6,'Invertebrate Transects'!$H:$H,'Inverts per 100m2'!$A6,'Invertebrate Transects'!$E:$E,'Inverts per 100m2'!$C6,'Invertebrate Transects'!$F:$F,'Inverts per 100m2'!$D6,'Invertebrate Transects'!$M:$M,"macro")</f>
        <v>0</v>
      </c>
    </row>
    <row r="7" spans="1:6" x14ac:dyDescent="0.3">
      <c r="A7" t="s">
        <v>77</v>
      </c>
      <c r="B7" t="s">
        <v>161</v>
      </c>
      <c r="C7">
        <v>1</v>
      </c>
      <c r="D7">
        <v>1</v>
      </c>
      <c r="E7">
        <f>SUMIFS('Invertebrate Transects'!$L:$L,'Invertebrate Transects'!$D:$D,'Inverts per 100m2'!$B7,'Invertebrate Transects'!$H:$H,'Inverts per 100m2'!$A7,'Invertebrate Transects'!$E:$E,'Inverts per 100m2'!$C7,'Invertebrate Transects'!$F:$F,'Inverts per 100m2'!$D7,'Invertebrate Transects'!$M:$M,"micro")</f>
        <v>0</v>
      </c>
      <c r="F7">
        <f>SUMIFS('Invertebrate Transects'!$L:$L,'Invertebrate Transects'!$D:$D,'Inverts per 100m2'!$B7,'Invertebrate Transects'!$H:$H,'Inverts per 100m2'!$A7,'Invertebrate Transects'!$E:$E,'Inverts per 100m2'!$C7,'Invertebrate Transects'!$F:$F,'Inverts per 100m2'!$D7,'Invertebrate Transects'!$M:$M,"macro")</f>
        <v>0</v>
      </c>
    </row>
    <row r="8" spans="1:6" x14ac:dyDescent="0.3">
      <c r="A8" t="s">
        <v>100</v>
      </c>
      <c r="B8" t="s">
        <v>161</v>
      </c>
      <c r="C8">
        <v>1</v>
      </c>
      <c r="D8">
        <v>1</v>
      </c>
      <c r="E8">
        <f>SUMIFS('Invertebrate Transects'!$L:$L,'Invertebrate Transects'!$D:$D,'Inverts per 100m2'!$B8,'Invertebrate Transects'!$H:$H,'Inverts per 100m2'!$A8,'Invertebrate Transects'!$E:$E,'Inverts per 100m2'!$C8,'Invertebrate Transects'!$F:$F,'Inverts per 100m2'!$D8,'Invertebrate Transects'!$M:$M,"micro")</f>
        <v>0</v>
      </c>
      <c r="F8">
        <f>SUMIFS('Invertebrate Transects'!$L:$L,'Invertebrate Transects'!$D:$D,'Inverts per 100m2'!$B8,'Invertebrate Transects'!$H:$H,'Inverts per 100m2'!$A8,'Invertebrate Transects'!$E:$E,'Inverts per 100m2'!$C8,'Invertebrate Transects'!$F:$F,'Inverts per 100m2'!$D8,'Invertebrate Transects'!$M:$M,"macro")</f>
        <v>0</v>
      </c>
    </row>
    <row r="9" spans="1:6" x14ac:dyDescent="0.3">
      <c r="A9" t="s">
        <v>76</v>
      </c>
      <c r="B9" t="s">
        <v>161</v>
      </c>
      <c r="C9">
        <v>1</v>
      </c>
      <c r="D9">
        <v>2</v>
      </c>
      <c r="E9">
        <f>SUMIFS('Invertebrate Transects'!$L:$L,'Invertebrate Transects'!$D:$D,'Inverts per 100m2'!$B9,'Invertebrate Transects'!$H:$H,'Inverts per 100m2'!$A9,'Invertebrate Transects'!$E:$E,'Inverts per 100m2'!$C9,'Invertebrate Transects'!$F:$F,'Inverts per 100m2'!$D9,'Invertebrate Transects'!$M:$M,"micro")</f>
        <v>0</v>
      </c>
      <c r="F9">
        <f>SUMIFS('Invertebrate Transects'!$L:$L,'Invertebrate Transects'!$D:$D,'Inverts per 100m2'!$B9,'Invertebrate Transects'!$H:$H,'Inverts per 100m2'!$A9,'Invertebrate Transects'!$E:$E,'Inverts per 100m2'!$C9,'Invertebrate Transects'!$F:$F,'Inverts per 100m2'!$D9,'Invertebrate Transects'!$M:$M,"macro")</f>
        <v>3.3333333333333335</v>
      </c>
    </row>
    <row r="10" spans="1:6" x14ac:dyDescent="0.3">
      <c r="A10" t="s">
        <v>80</v>
      </c>
      <c r="B10" t="s">
        <v>161</v>
      </c>
      <c r="C10">
        <v>1</v>
      </c>
      <c r="D10">
        <v>2</v>
      </c>
      <c r="E10">
        <f>SUMIFS('Invertebrate Transects'!$L:$L,'Invertebrate Transects'!$D:$D,'Inverts per 100m2'!$B10,'Invertebrate Transects'!$H:$H,'Inverts per 100m2'!$A10,'Invertebrate Transects'!$E:$E,'Inverts per 100m2'!$C10,'Invertebrate Transects'!$F:$F,'Inverts per 100m2'!$D10,'Invertebrate Transects'!$M:$M,"micro")</f>
        <v>1025</v>
      </c>
      <c r="F10">
        <f>SUMIFS('Invertebrate Transects'!$L:$L,'Invertebrate Transects'!$D:$D,'Inverts per 100m2'!$B10,'Invertebrate Transects'!$H:$H,'Inverts per 100m2'!$A10,'Invertebrate Transects'!$E:$E,'Inverts per 100m2'!$C10,'Invertebrate Transects'!$F:$F,'Inverts per 100m2'!$D10,'Invertebrate Transects'!$M:$M,"macro")</f>
        <v>0</v>
      </c>
    </row>
    <row r="11" spans="1:6" x14ac:dyDescent="0.3">
      <c r="A11" t="s">
        <v>75</v>
      </c>
      <c r="B11" t="s">
        <v>161</v>
      </c>
      <c r="C11">
        <v>1</v>
      </c>
      <c r="D11">
        <v>2</v>
      </c>
      <c r="E11">
        <f>SUMIFS('Invertebrate Transects'!$L:$L,'Invertebrate Transects'!$D:$D,'Inverts per 100m2'!$B11,'Invertebrate Transects'!$H:$H,'Inverts per 100m2'!$A11,'Invertebrate Transects'!$E:$E,'Inverts per 100m2'!$C11,'Invertebrate Transects'!$F:$F,'Inverts per 100m2'!$D11,'Invertebrate Transects'!$M:$M,"micro")</f>
        <v>0</v>
      </c>
      <c r="F11">
        <f>SUMIFS('Invertebrate Transects'!$L:$L,'Invertebrate Transects'!$D:$D,'Inverts per 100m2'!$B11,'Invertebrate Transects'!$H:$H,'Inverts per 100m2'!$A11,'Invertebrate Transects'!$E:$E,'Inverts per 100m2'!$C11,'Invertebrate Transects'!$F:$F,'Inverts per 100m2'!$D11,'Invertebrate Transects'!$M:$M,"macro")</f>
        <v>1.6666666666666667</v>
      </c>
    </row>
    <row r="12" spans="1:6" x14ac:dyDescent="0.3">
      <c r="A12" t="s">
        <v>78</v>
      </c>
      <c r="B12" t="s">
        <v>161</v>
      </c>
      <c r="C12">
        <v>1</v>
      </c>
      <c r="D12">
        <v>2</v>
      </c>
      <c r="E12">
        <f>SUMIFS('Invertebrate Transects'!$L:$L,'Invertebrate Transects'!$D:$D,'Inverts per 100m2'!$B12,'Invertebrate Transects'!$H:$H,'Inverts per 100m2'!$A12,'Invertebrate Transects'!$E:$E,'Inverts per 100m2'!$C12,'Invertebrate Transects'!$F:$F,'Inverts per 100m2'!$D12,'Invertebrate Transects'!$M:$M,"micro")</f>
        <v>0</v>
      </c>
      <c r="F12">
        <f>SUMIFS('Invertebrate Transects'!$L:$L,'Invertebrate Transects'!$D:$D,'Inverts per 100m2'!$B12,'Invertebrate Transects'!$H:$H,'Inverts per 100m2'!$A12,'Invertebrate Transects'!$E:$E,'Inverts per 100m2'!$C12,'Invertebrate Transects'!$F:$F,'Inverts per 100m2'!$D12,'Invertebrate Transects'!$M:$M,"macro")</f>
        <v>0</v>
      </c>
    </row>
    <row r="13" spans="1:6" x14ac:dyDescent="0.3">
      <c r="A13" t="s">
        <v>89</v>
      </c>
      <c r="B13" t="s">
        <v>161</v>
      </c>
      <c r="C13">
        <v>1</v>
      </c>
      <c r="D13">
        <v>2</v>
      </c>
      <c r="E13">
        <f>SUMIFS('Invertebrate Transects'!$L:$L,'Invertebrate Transects'!$D:$D,'Inverts per 100m2'!$B13,'Invertebrate Transects'!$H:$H,'Inverts per 100m2'!$A13,'Invertebrate Transects'!$E:$E,'Inverts per 100m2'!$C13,'Invertebrate Transects'!$F:$F,'Inverts per 100m2'!$D13,'Invertebrate Transects'!$M:$M,"micro")</f>
        <v>0</v>
      </c>
      <c r="F13">
        <f>SUMIFS('Invertebrate Transects'!$L:$L,'Invertebrate Transects'!$D:$D,'Inverts per 100m2'!$B13,'Invertebrate Transects'!$H:$H,'Inverts per 100m2'!$A13,'Invertebrate Transects'!$E:$E,'Inverts per 100m2'!$C13,'Invertebrate Transects'!$F:$F,'Inverts per 100m2'!$D13,'Invertebrate Transects'!$M:$M,"macro")</f>
        <v>0</v>
      </c>
    </row>
    <row r="14" spans="1:6" x14ac:dyDescent="0.3">
      <c r="A14" t="s">
        <v>77</v>
      </c>
      <c r="B14" t="s">
        <v>161</v>
      </c>
      <c r="C14">
        <v>1</v>
      </c>
      <c r="D14">
        <v>2</v>
      </c>
      <c r="E14">
        <f>SUMIFS('Invertebrate Transects'!$L:$L,'Invertebrate Transects'!$D:$D,'Inverts per 100m2'!$B14,'Invertebrate Transects'!$H:$H,'Inverts per 100m2'!$A14,'Invertebrate Transects'!$E:$E,'Inverts per 100m2'!$C14,'Invertebrate Transects'!$F:$F,'Inverts per 100m2'!$D14,'Invertebrate Transects'!$M:$M,"micro")</f>
        <v>0</v>
      </c>
      <c r="F14">
        <f>SUMIFS('Invertebrate Transects'!$L:$L,'Invertebrate Transects'!$D:$D,'Inverts per 100m2'!$B14,'Invertebrate Transects'!$H:$H,'Inverts per 100m2'!$A14,'Invertebrate Transects'!$E:$E,'Inverts per 100m2'!$C14,'Invertebrate Transects'!$F:$F,'Inverts per 100m2'!$D14,'Invertebrate Transects'!$M:$M,"macro")</f>
        <v>0</v>
      </c>
    </row>
    <row r="15" spans="1:6" x14ac:dyDescent="0.3">
      <c r="A15" t="s">
        <v>100</v>
      </c>
      <c r="B15" t="s">
        <v>161</v>
      </c>
      <c r="C15">
        <v>1</v>
      </c>
      <c r="D15">
        <v>2</v>
      </c>
      <c r="E15">
        <f>SUMIFS('Invertebrate Transects'!$L:$L,'Invertebrate Transects'!$D:$D,'Inverts per 100m2'!$B15,'Invertebrate Transects'!$H:$H,'Inverts per 100m2'!$A15,'Invertebrate Transects'!$E:$E,'Inverts per 100m2'!$C15,'Invertebrate Transects'!$F:$F,'Inverts per 100m2'!$D15,'Invertebrate Transects'!$M:$M,"micro")</f>
        <v>0</v>
      </c>
      <c r="F15">
        <f>SUMIFS('Invertebrate Transects'!$L:$L,'Invertebrate Transects'!$D:$D,'Inverts per 100m2'!$B15,'Invertebrate Transects'!$H:$H,'Inverts per 100m2'!$A15,'Invertebrate Transects'!$E:$E,'Inverts per 100m2'!$C15,'Invertebrate Transects'!$F:$F,'Inverts per 100m2'!$D15,'Invertebrate Transects'!$M:$M,"macro")</f>
        <v>0</v>
      </c>
    </row>
    <row r="16" spans="1:6" x14ac:dyDescent="0.3">
      <c r="A16" t="s">
        <v>76</v>
      </c>
      <c r="B16" t="s">
        <v>161</v>
      </c>
      <c r="C16">
        <v>1</v>
      </c>
      <c r="D16">
        <v>3</v>
      </c>
      <c r="E16">
        <f>SUMIFS('Invertebrate Transects'!$L:$L,'Invertebrate Transects'!$D:$D,'Inverts per 100m2'!$B16,'Invertebrate Transects'!$H:$H,'Inverts per 100m2'!$A16,'Invertebrate Transects'!$E:$E,'Inverts per 100m2'!$C16,'Invertebrate Transects'!$F:$F,'Inverts per 100m2'!$D16,'Invertebrate Transects'!$M:$M,"micro")</f>
        <v>1.6666666666666667</v>
      </c>
      <c r="F16">
        <f>SUMIFS('Invertebrate Transects'!$L:$L,'Invertebrate Transects'!$D:$D,'Inverts per 100m2'!$B16,'Invertebrate Transects'!$H:$H,'Inverts per 100m2'!$A16,'Invertebrate Transects'!$E:$E,'Inverts per 100m2'!$C16,'Invertebrate Transects'!$F:$F,'Inverts per 100m2'!$D16,'Invertebrate Transects'!$M:$M,"macro")</f>
        <v>0</v>
      </c>
    </row>
    <row r="17" spans="1:6" x14ac:dyDescent="0.3">
      <c r="A17" t="s">
        <v>80</v>
      </c>
      <c r="B17" t="s">
        <v>161</v>
      </c>
      <c r="C17">
        <v>1</v>
      </c>
      <c r="D17">
        <v>3</v>
      </c>
      <c r="E17">
        <f>SUMIFS('Invertebrate Transects'!$L:$L,'Invertebrate Transects'!$D:$D,'Inverts per 100m2'!$B17,'Invertebrate Transects'!$H:$H,'Inverts per 100m2'!$A17,'Invertebrate Transects'!$E:$E,'Inverts per 100m2'!$C17,'Invertebrate Transects'!$F:$F,'Inverts per 100m2'!$D17,'Invertebrate Transects'!$M:$M,"micro")</f>
        <v>346.66666666666669</v>
      </c>
      <c r="F17">
        <f>SUMIFS('Invertebrate Transects'!$L:$L,'Invertebrate Transects'!$D:$D,'Inverts per 100m2'!$B17,'Invertebrate Transects'!$H:$H,'Inverts per 100m2'!$A17,'Invertebrate Transects'!$E:$E,'Inverts per 100m2'!$C17,'Invertebrate Transects'!$F:$F,'Inverts per 100m2'!$D17,'Invertebrate Transects'!$M:$M,"macro")</f>
        <v>0</v>
      </c>
    </row>
    <row r="18" spans="1:6" x14ac:dyDescent="0.3">
      <c r="A18" t="s">
        <v>75</v>
      </c>
      <c r="B18" t="s">
        <v>161</v>
      </c>
      <c r="C18">
        <v>1</v>
      </c>
      <c r="D18">
        <v>3</v>
      </c>
      <c r="E18">
        <f>SUMIFS('Invertebrate Transects'!$L:$L,'Invertebrate Transects'!$D:$D,'Inverts per 100m2'!$B18,'Invertebrate Transects'!$H:$H,'Inverts per 100m2'!$A18,'Invertebrate Transects'!$E:$E,'Inverts per 100m2'!$C18,'Invertebrate Transects'!$F:$F,'Inverts per 100m2'!$D18,'Invertebrate Transects'!$M:$M,"micro")</f>
        <v>0</v>
      </c>
      <c r="F18">
        <f>SUMIFS('Invertebrate Transects'!$L:$L,'Invertebrate Transects'!$D:$D,'Inverts per 100m2'!$B18,'Invertebrate Transects'!$H:$H,'Inverts per 100m2'!$A18,'Invertebrate Transects'!$E:$E,'Inverts per 100m2'!$C18,'Invertebrate Transects'!$F:$F,'Inverts per 100m2'!$D18,'Invertebrate Transects'!$M:$M,"macro")</f>
        <v>1.6666666666666667</v>
      </c>
    </row>
    <row r="19" spans="1:6" x14ac:dyDescent="0.3">
      <c r="A19" t="s">
        <v>78</v>
      </c>
      <c r="B19" t="s">
        <v>161</v>
      </c>
      <c r="C19">
        <v>1</v>
      </c>
      <c r="D19">
        <v>3</v>
      </c>
      <c r="E19">
        <f>SUMIFS('Invertebrate Transects'!$L:$L,'Invertebrate Transects'!$D:$D,'Inverts per 100m2'!$B19,'Invertebrate Transects'!$H:$H,'Inverts per 100m2'!$A19,'Invertebrate Transects'!$E:$E,'Inverts per 100m2'!$C19,'Invertebrate Transects'!$F:$F,'Inverts per 100m2'!$D19,'Invertebrate Transects'!$M:$M,"micro")</f>
        <v>0</v>
      </c>
      <c r="F19">
        <f>SUMIFS('Invertebrate Transects'!$L:$L,'Invertebrate Transects'!$D:$D,'Inverts per 100m2'!$B19,'Invertebrate Transects'!$H:$H,'Inverts per 100m2'!$A19,'Invertebrate Transects'!$E:$E,'Inverts per 100m2'!$C19,'Invertebrate Transects'!$F:$F,'Inverts per 100m2'!$D19,'Invertebrate Transects'!$M:$M,"macro")</f>
        <v>0</v>
      </c>
    </row>
    <row r="20" spans="1:6" x14ac:dyDescent="0.3">
      <c r="A20" t="s">
        <v>89</v>
      </c>
      <c r="B20" t="s">
        <v>161</v>
      </c>
      <c r="C20">
        <v>1</v>
      </c>
      <c r="D20">
        <v>3</v>
      </c>
      <c r="E20">
        <f>SUMIFS('Invertebrate Transects'!$L:$L,'Invertebrate Transects'!$D:$D,'Inverts per 100m2'!$B20,'Invertebrate Transects'!$H:$H,'Inverts per 100m2'!$A20,'Invertebrate Transects'!$E:$E,'Inverts per 100m2'!$C20,'Invertebrate Transects'!$F:$F,'Inverts per 100m2'!$D20,'Invertebrate Transects'!$M:$M,"micro")</f>
        <v>0</v>
      </c>
      <c r="F20">
        <f>SUMIFS('Invertebrate Transects'!$L:$L,'Invertebrate Transects'!$D:$D,'Inverts per 100m2'!$B20,'Invertebrate Transects'!$H:$H,'Inverts per 100m2'!$A20,'Invertebrate Transects'!$E:$E,'Inverts per 100m2'!$C20,'Invertebrate Transects'!$F:$F,'Inverts per 100m2'!$D20,'Invertebrate Transects'!$M:$M,"macro")</f>
        <v>0</v>
      </c>
    </row>
    <row r="21" spans="1:6" x14ac:dyDescent="0.3">
      <c r="A21" t="s">
        <v>77</v>
      </c>
      <c r="B21" t="s">
        <v>161</v>
      </c>
      <c r="C21">
        <v>1</v>
      </c>
      <c r="D21">
        <v>3</v>
      </c>
      <c r="E21">
        <f>SUMIFS('Invertebrate Transects'!$L:$L,'Invertebrate Transects'!$D:$D,'Inverts per 100m2'!$B21,'Invertebrate Transects'!$H:$H,'Inverts per 100m2'!$A21,'Invertebrate Transects'!$E:$E,'Inverts per 100m2'!$C21,'Invertebrate Transects'!$F:$F,'Inverts per 100m2'!$D21,'Invertebrate Transects'!$M:$M,"micro")</f>
        <v>0</v>
      </c>
      <c r="F21">
        <f>SUMIFS('Invertebrate Transects'!$L:$L,'Invertebrate Transects'!$D:$D,'Inverts per 100m2'!$B21,'Invertebrate Transects'!$H:$H,'Inverts per 100m2'!$A21,'Invertebrate Transects'!$E:$E,'Inverts per 100m2'!$C21,'Invertebrate Transects'!$F:$F,'Inverts per 100m2'!$D21,'Invertebrate Transects'!$M:$M,"macro")</f>
        <v>0</v>
      </c>
    </row>
    <row r="22" spans="1:6" x14ac:dyDescent="0.3">
      <c r="A22" t="s">
        <v>100</v>
      </c>
      <c r="B22" t="s">
        <v>161</v>
      </c>
      <c r="C22">
        <v>1</v>
      </c>
      <c r="D22">
        <v>3</v>
      </c>
      <c r="E22">
        <f>SUMIFS('Invertebrate Transects'!$L:$L,'Invertebrate Transects'!$D:$D,'Inverts per 100m2'!$B22,'Invertebrate Transects'!$H:$H,'Inverts per 100m2'!$A22,'Invertebrate Transects'!$E:$E,'Inverts per 100m2'!$C22,'Invertebrate Transects'!$F:$F,'Inverts per 100m2'!$D22,'Invertebrate Transects'!$M:$M,"micro")</f>
        <v>0</v>
      </c>
      <c r="F22">
        <f>SUMIFS('Invertebrate Transects'!$L:$L,'Invertebrate Transects'!$D:$D,'Inverts per 100m2'!$B22,'Invertebrate Transects'!$H:$H,'Inverts per 100m2'!$A22,'Invertebrate Transects'!$E:$E,'Inverts per 100m2'!$C22,'Invertebrate Transects'!$F:$F,'Inverts per 100m2'!$D22,'Invertebrate Transects'!$M:$M,"macro")</f>
        <v>0</v>
      </c>
    </row>
    <row r="23" spans="1:6" x14ac:dyDescent="0.3">
      <c r="A23" t="s">
        <v>76</v>
      </c>
      <c r="B23" t="s">
        <v>161</v>
      </c>
      <c r="C23">
        <v>2</v>
      </c>
      <c r="D23">
        <v>1</v>
      </c>
      <c r="E23">
        <f>SUMIFS('Invertebrate Transects'!$L:$L,'Invertebrate Transects'!$D:$D,'Inverts per 100m2'!$B23,'Invertebrate Transects'!$H:$H,'Inverts per 100m2'!$A23,'Invertebrate Transects'!$E:$E,'Inverts per 100m2'!$C23,'Invertebrate Transects'!$F:$F,'Inverts per 100m2'!$D23,'Invertebrate Transects'!$M:$M,"micro")</f>
        <v>6.666666666666667</v>
      </c>
      <c r="F23">
        <f>SUMIFS('Invertebrate Transects'!$L:$L,'Invertebrate Transects'!$D:$D,'Inverts per 100m2'!$B23,'Invertebrate Transects'!$H:$H,'Inverts per 100m2'!$A23,'Invertebrate Transects'!$E:$E,'Inverts per 100m2'!$C23,'Invertebrate Transects'!$F:$F,'Inverts per 100m2'!$D23,'Invertebrate Transects'!$M:$M,"macro")</f>
        <v>0</v>
      </c>
    </row>
    <row r="24" spans="1:6" x14ac:dyDescent="0.3">
      <c r="A24" t="s">
        <v>80</v>
      </c>
      <c r="B24" t="s">
        <v>161</v>
      </c>
      <c r="C24">
        <v>2</v>
      </c>
      <c r="D24">
        <v>1</v>
      </c>
      <c r="E24">
        <f>SUMIFS('Invertebrate Transects'!$L:$L,'Invertebrate Transects'!$D:$D,'Inverts per 100m2'!$B24,'Invertebrate Transects'!$H:$H,'Inverts per 100m2'!$A24,'Invertebrate Transects'!$E:$E,'Inverts per 100m2'!$C24,'Invertebrate Transects'!$F:$F,'Inverts per 100m2'!$D24,'Invertebrate Transects'!$M:$M,"micro")</f>
        <v>633.33333333333337</v>
      </c>
      <c r="F24">
        <f>SUMIFS('Invertebrate Transects'!$L:$L,'Invertebrate Transects'!$D:$D,'Inverts per 100m2'!$B24,'Invertebrate Transects'!$H:$H,'Inverts per 100m2'!$A24,'Invertebrate Transects'!$E:$E,'Inverts per 100m2'!$C24,'Invertebrate Transects'!$F:$F,'Inverts per 100m2'!$D24,'Invertebrate Transects'!$M:$M,"macro")</f>
        <v>0</v>
      </c>
    </row>
    <row r="25" spans="1:6" x14ac:dyDescent="0.3">
      <c r="A25" t="s">
        <v>75</v>
      </c>
      <c r="B25" t="s">
        <v>161</v>
      </c>
      <c r="C25">
        <v>2</v>
      </c>
      <c r="D25">
        <v>1</v>
      </c>
      <c r="E25">
        <f>SUMIFS('Invertebrate Transects'!$L:$L,'Invertebrate Transects'!$D:$D,'Inverts per 100m2'!$B25,'Invertebrate Transects'!$H:$H,'Inverts per 100m2'!$A25,'Invertebrate Transects'!$E:$E,'Inverts per 100m2'!$C25,'Invertebrate Transects'!$F:$F,'Inverts per 100m2'!$D25,'Invertebrate Transects'!$M:$M,"micro")</f>
        <v>0</v>
      </c>
      <c r="F25">
        <f>SUMIFS('Invertebrate Transects'!$L:$L,'Invertebrate Transects'!$D:$D,'Inverts per 100m2'!$B25,'Invertebrate Transects'!$H:$H,'Inverts per 100m2'!$A25,'Invertebrate Transects'!$E:$E,'Inverts per 100m2'!$C25,'Invertebrate Transects'!$F:$F,'Inverts per 100m2'!$D25,'Invertebrate Transects'!$M:$M,"macro")</f>
        <v>5</v>
      </c>
    </row>
    <row r="26" spans="1:6" x14ac:dyDescent="0.3">
      <c r="A26" t="s">
        <v>78</v>
      </c>
      <c r="B26" t="s">
        <v>161</v>
      </c>
      <c r="C26">
        <v>2</v>
      </c>
      <c r="D26">
        <v>1</v>
      </c>
      <c r="E26">
        <f>SUMIFS('Invertebrate Transects'!$L:$L,'Invertebrate Transects'!$D:$D,'Inverts per 100m2'!$B26,'Invertebrate Transects'!$H:$H,'Inverts per 100m2'!$A26,'Invertebrate Transects'!$E:$E,'Inverts per 100m2'!$C26,'Invertebrate Transects'!$F:$F,'Inverts per 100m2'!$D26,'Invertebrate Transects'!$M:$M,"micro")</f>
        <v>1.6666666666666667</v>
      </c>
      <c r="F26">
        <f>SUMIFS('Invertebrate Transects'!$L:$L,'Invertebrate Transects'!$D:$D,'Inverts per 100m2'!$B26,'Invertebrate Transects'!$H:$H,'Inverts per 100m2'!$A26,'Invertebrate Transects'!$E:$E,'Inverts per 100m2'!$C26,'Invertebrate Transects'!$F:$F,'Inverts per 100m2'!$D26,'Invertebrate Transects'!$M:$M,"macro")</f>
        <v>0</v>
      </c>
    </row>
    <row r="27" spans="1:6" x14ac:dyDescent="0.3">
      <c r="A27" t="s">
        <v>89</v>
      </c>
      <c r="B27" t="s">
        <v>161</v>
      </c>
      <c r="C27">
        <v>2</v>
      </c>
      <c r="D27">
        <v>1</v>
      </c>
      <c r="E27">
        <f>SUMIFS('Invertebrate Transects'!$L:$L,'Invertebrate Transects'!$D:$D,'Inverts per 100m2'!$B27,'Invertebrate Transects'!$H:$H,'Inverts per 100m2'!$A27,'Invertebrate Transects'!$E:$E,'Inverts per 100m2'!$C27,'Invertebrate Transects'!$F:$F,'Inverts per 100m2'!$D27,'Invertebrate Transects'!$M:$M,"micro")</f>
        <v>0</v>
      </c>
      <c r="F27">
        <f>SUMIFS('Invertebrate Transects'!$L:$L,'Invertebrate Transects'!$D:$D,'Inverts per 100m2'!$B27,'Invertebrate Transects'!$H:$H,'Inverts per 100m2'!$A27,'Invertebrate Transects'!$E:$E,'Inverts per 100m2'!$C27,'Invertebrate Transects'!$F:$F,'Inverts per 100m2'!$D27,'Invertebrate Transects'!$M:$M,"macro")</f>
        <v>0</v>
      </c>
    </row>
    <row r="28" spans="1:6" x14ac:dyDescent="0.3">
      <c r="A28" t="s">
        <v>77</v>
      </c>
      <c r="B28" t="s">
        <v>161</v>
      </c>
      <c r="C28">
        <v>2</v>
      </c>
      <c r="D28">
        <v>1</v>
      </c>
      <c r="E28">
        <f>SUMIFS('Invertebrate Transects'!$L:$L,'Invertebrate Transects'!$D:$D,'Inverts per 100m2'!$B28,'Invertebrate Transects'!$H:$H,'Inverts per 100m2'!$A28,'Invertebrate Transects'!$E:$E,'Inverts per 100m2'!$C28,'Invertebrate Transects'!$F:$F,'Inverts per 100m2'!$D28,'Invertebrate Transects'!$M:$M,"micro")</f>
        <v>0</v>
      </c>
      <c r="F28">
        <f>SUMIFS('Invertebrate Transects'!$L:$L,'Invertebrate Transects'!$D:$D,'Inverts per 100m2'!$B28,'Invertebrate Transects'!$H:$H,'Inverts per 100m2'!$A28,'Invertebrate Transects'!$E:$E,'Inverts per 100m2'!$C28,'Invertebrate Transects'!$F:$F,'Inverts per 100m2'!$D28,'Invertebrate Transects'!$M:$M,"macro")</f>
        <v>0</v>
      </c>
    </row>
    <row r="29" spans="1:6" x14ac:dyDescent="0.3">
      <c r="A29" t="s">
        <v>100</v>
      </c>
      <c r="B29" t="s">
        <v>161</v>
      </c>
      <c r="C29">
        <v>2</v>
      </c>
      <c r="D29">
        <v>1</v>
      </c>
      <c r="E29">
        <f>SUMIFS('Invertebrate Transects'!$L:$L,'Invertebrate Transects'!$D:$D,'Inverts per 100m2'!$B29,'Invertebrate Transects'!$H:$H,'Inverts per 100m2'!$A29,'Invertebrate Transects'!$E:$E,'Inverts per 100m2'!$C29,'Invertebrate Transects'!$F:$F,'Inverts per 100m2'!$D29,'Invertebrate Transects'!$M:$M,"micro")</f>
        <v>0</v>
      </c>
      <c r="F29">
        <f>SUMIFS('Invertebrate Transects'!$L:$L,'Invertebrate Transects'!$D:$D,'Inverts per 100m2'!$B29,'Invertebrate Transects'!$H:$H,'Inverts per 100m2'!$A29,'Invertebrate Transects'!$E:$E,'Inverts per 100m2'!$C29,'Invertebrate Transects'!$F:$F,'Inverts per 100m2'!$D29,'Invertebrate Transects'!$M:$M,"macro")</f>
        <v>0</v>
      </c>
    </row>
    <row r="30" spans="1:6" x14ac:dyDescent="0.3">
      <c r="A30" t="s">
        <v>76</v>
      </c>
      <c r="B30" t="s">
        <v>161</v>
      </c>
      <c r="C30">
        <v>2</v>
      </c>
      <c r="D30">
        <v>2</v>
      </c>
      <c r="E30">
        <f>SUMIFS('Invertebrate Transects'!$L:$L,'Invertebrate Transects'!$D:$D,'Inverts per 100m2'!$B30,'Invertebrate Transects'!$H:$H,'Inverts per 100m2'!$A30,'Invertebrate Transects'!$E:$E,'Inverts per 100m2'!$C30,'Invertebrate Transects'!$F:$F,'Inverts per 100m2'!$D30,'Invertebrate Transects'!$M:$M,"micro")</f>
        <v>0</v>
      </c>
      <c r="F30">
        <f>SUMIFS('Invertebrate Transects'!$L:$L,'Invertebrate Transects'!$D:$D,'Inverts per 100m2'!$B30,'Invertebrate Transects'!$H:$H,'Inverts per 100m2'!$A30,'Invertebrate Transects'!$E:$E,'Inverts per 100m2'!$C30,'Invertebrate Transects'!$F:$F,'Inverts per 100m2'!$D30,'Invertebrate Transects'!$M:$M,"macro")</f>
        <v>1.6666666666666667</v>
      </c>
    </row>
    <row r="31" spans="1:6" x14ac:dyDescent="0.3">
      <c r="A31" t="s">
        <v>80</v>
      </c>
      <c r="B31" t="s">
        <v>161</v>
      </c>
      <c r="C31">
        <v>2</v>
      </c>
      <c r="D31">
        <v>2</v>
      </c>
      <c r="E31">
        <f>SUMIFS('Invertebrate Transects'!$L:$L,'Invertebrate Transects'!$D:$D,'Inverts per 100m2'!$B31,'Invertebrate Transects'!$H:$H,'Inverts per 100m2'!$A31,'Invertebrate Transects'!$E:$E,'Inverts per 100m2'!$C31,'Invertebrate Transects'!$F:$F,'Inverts per 100m2'!$D31,'Invertebrate Transects'!$M:$M,"micro")</f>
        <v>1016.6666666666667</v>
      </c>
      <c r="F31">
        <f>SUMIFS('Invertebrate Transects'!$L:$L,'Invertebrate Transects'!$D:$D,'Inverts per 100m2'!$B31,'Invertebrate Transects'!$H:$H,'Inverts per 100m2'!$A31,'Invertebrate Transects'!$E:$E,'Inverts per 100m2'!$C31,'Invertebrate Transects'!$F:$F,'Inverts per 100m2'!$D31,'Invertebrate Transects'!$M:$M,"macro")</f>
        <v>0</v>
      </c>
    </row>
    <row r="32" spans="1:6" x14ac:dyDescent="0.3">
      <c r="A32" t="s">
        <v>75</v>
      </c>
      <c r="B32" t="s">
        <v>161</v>
      </c>
      <c r="C32">
        <v>2</v>
      </c>
      <c r="D32">
        <v>2</v>
      </c>
      <c r="E32">
        <f>SUMIFS('Invertebrate Transects'!$L:$L,'Invertebrate Transects'!$D:$D,'Inverts per 100m2'!$B32,'Invertebrate Transects'!$H:$H,'Inverts per 100m2'!$A32,'Invertebrate Transects'!$E:$E,'Inverts per 100m2'!$C32,'Invertebrate Transects'!$F:$F,'Inverts per 100m2'!$D32,'Invertebrate Transects'!$M:$M,"micro")</f>
        <v>0</v>
      </c>
      <c r="F32">
        <f>SUMIFS('Invertebrate Transects'!$L:$L,'Invertebrate Transects'!$D:$D,'Inverts per 100m2'!$B32,'Invertebrate Transects'!$H:$H,'Inverts per 100m2'!$A32,'Invertebrate Transects'!$E:$E,'Inverts per 100m2'!$C32,'Invertebrate Transects'!$F:$F,'Inverts per 100m2'!$D32,'Invertebrate Transects'!$M:$M,"macro")</f>
        <v>1.6666666666666667</v>
      </c>
    </row>
    <row r="33" spans="1:6" x14ac:dyDescent="0.3">
      <c r="A33" t="s">
        <v>78</v>
      </c>
      <c r="B33" t="s">
        <v>161</v>
      </c>
      <c r="C33">
        <v>2</v>
      </c>
      <c r="D33">
        <v>2</v>
      </c>
      <c r="E33">
        <f>SUMIFS('Invertebrate Transects'!$L:$L,'Invertebrate Transects'!$D:$D,'Inverts per 100m2'!$B33,'Invertebrate Transects'!$H:$H,'Inverts per 100m2'!$A33,'Invertebrate Transects'!$E:$E,'Inverts per 100m2'!$C33,'Invertebrate Transects'!$F:$F,'Inverts per 100m2'!$D33,'Invertebrate Transects'!$M:$M,"micro")</f>
        <v>0</v>
      </c>
      <c r="F33">
        <f>SUMIFS('Invertebrate Transects'!$L:$L,'Invertebrate Transects'!$D:$D,'Inverts per 100m2'!$B33,'Invertebrate Transects'!$H:$H,'Inverts per 100m2'!$A33,'Invertebrate Transects'!$E:$E,'Inverts per 100m2'!$C33,'Invertebrate Transects'!$F:$F,'Inverts per 100m2'!$D33,'Invertebrate Transects'!$M:$M,"macro")</f>
        <v>0</v>
      </c>
    </row>
    <row r="34" spans="1:6" x14ac:dyDescent="0.3">
      <c r="A34" t="s">
        <v>89</v>
      </c>
      <c r="B34" t="s">
        <v>161</v>
      </c>
      <c r="C34">
        <v>2</v>
      </c>
      <c r="D34">
        <v>2</v>
      </c>
      <c r="E34">
        <f>SUMIFS('Invertebrate Transects'!$L:$L,'Invertebrate Transects'!$D:$D,'Inverts per 100m2'!$B34,'Invertebrate Transects'!$H:$H,'Inverts per 100m2'!$A34,'Invertebrate Transects'!$E:$E,'Inverts per 100m2'!$C34,'Invertebrate Transects'!$F:$F,'Inverts per 100m2'!$D34,'Invertebrate Transects'!$M:$M,"micro")</f>
        <v>0</v>
      </c>
      <c r="F34">
        <f>SUMIFS('Invertebrate Transects'!$L:$L,'Invertebrate Transects'!$D:$D,'Inverts per 100m2'!$B34,'Invertebrate Transects'!$H:$H,'Inverts per 100m2'!$A34,'Invertebrate Transects'!$E:$E,'Inverts per 100m2'!$C34,'Invertebrate Transects'!$F:$F,'Inverts per 100m2'!$D34,'Invertebrate Transects'!$M:$M,"macro")</f>
        <v>0</v>
      </c>
    </row>
    <row r="35" spans="1:6" x14ac:dyDescent="0.3">
      <c r="A35" t="s">
        <v>77</v>
      </c>
      <c r="B35" t="s">
        <v>161</v>
      </c>
      <c r="C35">
        <v>2</v>
      </c>
      <c r="D35">
        <v>2</v>
      </c>
      <c r="E35">
        <f>SUMIFS('Invertebrate Transects'!$L:$L,'Invertebrate Transects'!$D:$D,'Inverts per 100m2'!$B35,'Invertebrate Transects'!$H:$H,'Inverts per 100m2'!$A35,'Invertebrate Transects'!$E:$E,'Inverts per 100m2'!$C35,'Invertebrate Transects'!$F:$F,'Inverts per 100m2'!$D35,'Invertebrate Transects'!$M:$M,"micro")</f>
        <v>0</v>
      </c>
      <c r="F35">
        <f>SUMIFS('Invertebrate Transects'!$L:$L,'Invertebrate Transects'!$D:$D,'Inverts per 100m2'!$B35,'Invertebrate Transects'!$H:$H,'Inverts per 100m2'!$A35,'Invertebrate Transects'!$E:$E,'Inverts per 100m2'!$C35,'Invertebrate Transects'!$F:$F,'Inverts per 100m2'!$D35,'Invertebrate Transects'!$M:$M,"macro")</f>
        <v>0</v>
      </c>
    </row>
    <row r="36" spans="1:6" x14ac:dyDescent="0.3">
      <c r="A36" t="s">
        <v>100</v>
      </c>
      <c r="B36" t="s">
        <v>161</v>
      </c>
      <c r="C36">
        <v>2</v>
      </c>
      <c r="D36">
        <v>2</v>
      </c>
      <c r="E36">
        <f>SUMIFS('Invertebrate Transects'!$L:$L,'Invertebrate Transects'!$D:$D,'Inverts per 100m2'!$B36,'Invertebrate Transects'!$H:$H,'Inverts per 100m2'!$A36,'Invertebrate Transects'!$E:$E,'Inverts per 100m2'!$C36,'Invertebrate Transects'!$F:$F,'Inverts per 100m2'!$D36,'Invertebrate Transects'!$M:$M,"micro")</f>
        <v>0</v>
      </c>
      <c r="F36">
        <f>SUMIFS('Invertebrate Transects'!$L:$L,'Invertebrate Transects'!$D:$D,'Inverts per 100m2'!$B36,'Invertebrate Transects'!$H:$H,'Inverts per 100m2'!$A36,'Invertebrate Transects'!$E:$E,'Inverts per 100m2'!$C36,'Invertebrate Transects'!$F:$F,'Inverts per 100m2'!$D36,'Invertebrate Transects'!$M:$M,"macro")</f>
        <v>0</v>
      </c>
    </row>
    <row r="37" spans="1:6" x14ac:dyDescent="0.3">
      <c r="A37" t="s">
        <v>76</v>
      </c>
      <c r="B37" t="s">
        <v>161</v>
      </c>
      <c r="C37">
        <v>2</v>
      </c>
      <c r="D37">
        <v>3</v>
      </c>
      <c r="E37">
        <f>SUMIFS('Invertebrate Transects'!$L:$L,'Invertebrate Transects'!$D:$D,'Inverts per 100m2'!$B37,'Invertebrate Transects'!$H:$H,'Inverts per 100m2'!$A37,'Invertebrate Transects'!$E:$E,'Inverts per 100m2'!$C37,'Invertebrate Transects'!$F:$F,'Inverts per 100m2'!$D37,'Invertebrate Transects'!$M:$M,"micro")</f>
        <v>0</v>
      </c>
      <c r="F37">
        <f>SUMIFS('Invertebrate Transects'!$L:$L,'Invertebrate Transects'!$D:$D,'Inverts per 100m2'!$B37,'Invertebrate Transects'!$H:$H,'Inverts per 100m2'!$A37,'Invertebrate Transects'!$E:$E,'Inverts per 100m2'!$C37,'Invertebrate Transects'!$F:$F,'Inverts per 100m2'!$D37,'Invertebrate Transects'!$M:$M,"macro")</f>
        <v>0</v>
      </c>
    </row>
    <row r="38" spans="1:6" x14ac:dyDescent="0.3">
      <c r="A38" t="s">
        <v>80</v>
      </c>
      <c r="B38" t="s">
        <v>161</v>
      </c>
      <c r="C38">
        <v>2</v>
      </c>
      <c r="D38">
        <v>3</v>
      </c>
      <c r="E38">
        <f>SUMIFS('Invertebrate Transects'!$L:$L,'Invertebrate Transects'!$D:$D,'Inverts per 100m2'!$B38,'Invertebrate Transects'!$H:$H,'Inverts per 100m2'!$A38,'Invertebrate Transects'!$E:$E,'Inverts per 100m2'!$C38,'Invertebrate Transects'!$F:$F,'Inverts per 100m2'!$D38,'Invertebrate Transects'!$M:$M,"micro")</f>
        <v>1065</v>
      </c>
      <c r="F38">
        <f>SUMIFS('Invertebrate Transects'!$L:$L,'Invertebrate Transects'!$D:$D,'Inverts per 100m2'!$B38,'Invertebrate Transects'!$H:$H,'Inverts per 100m2'!$A38,'Invertebrate Transects'!$E:$E,'Inverts per 100m2'!$C38,'Invertebrate Transects'!$F:$F,'Inverts per 100m2'!$D38,'Invertebrate Transects'!$M:$M,"macro")</f>
        <v>0</v>
      </c>
    </row>
    <row r="39" spans="1:6" x14ac:dyDescent="0.3">
      <c r="A39" t="s">
        <v>75</v>
      </c>
      <c r="B39" t="s">
        <v>161</v>
      </c>
      <c r="C39">
        <v>2</v>
      </c>
      <c r="D39">
        <v>3</v>
      </c>
      <c r="E39">
        <f>SUMIFS('Invertebrate Transects'!$L:$L,'Invertebrate Transects'!$D:$D,'Inverts per 100m2'!$B39,'Invertebrate Transects'!$H:$H,'Inverts per 100m2'!$A39,'Invertebrate Transects'!$E:$E,'Inverts per 100m2'!$C39,'Invertebrate Transects'!$F:$F,'Inverts per 100m2'!$D39,'Invertebrate Transects'!$M:$M,"micro")</f>
        <v>0</v>
      </c>
      <c r="F39">
        <f>SUMIFS('Invertebrate Transects'!$L:$L,'Invertebrate Transects'!$D:$D,'Inverts per 100m2'!$B39,'Invertebrate Transects'!$H:$H,'Inverts per 100m2'!$A39,'Invertebrate Transects'!$E:$E,'Inverts per 100m2'!$C39,'Invertebrate Transects'!$F:$F,'Inverts per 100m2'!$D39,'Invertebrate Transects'!$M:$M,"macro")</f>
        <v>0</v>
      </c>
    </row>
    <row r="40" spans="1:6" x14ac:dyDescent="0.3">
      <c r="A40" t="s">
        <v>78</v>
      </c>
      <c r="B40" t="s">
        <v>161</v>
      </c>
      <c r="C40">
        <v>2</v>
      </c>
      <c r="D40">
        <v>3</v>
      </c>
      <c r="E40">
        <f>SUMIFS('Invertebrate Transects'!$L:$L,'Invertebrate Transects'!$D:$D,'Inverts per 100m2'!$B40,'Invertebrate Transects'!$H:$H,'Inverts per 100m2'!$A40,'Invertebrate Transects'!$E:$E,'Inverts per 100m2'!$C40,'Invertebrate Transects'!$F:$F,'Inverts per 100m2'!$D40,'Invertebrate Transects'!$M:$M,"micro")</f>
        <v>0</v>
      </c>
      <c r="F40">
        <f>SUMIFS('Invertebrate Transects'!$L:$L,'Invertebrate Transects'!$D:$D,'Inverts per 100m2'!$B40,'Invertebrate Transects'!$H:$H,'Inverts per 100m2'!$A40,'Invertebrate Transects'!$E:$E,'Inverts per 100m2'!$C40,'Invertebrate Transects'!$F:$F,'Inverts per 100m2'!$D40,'Invertebrate Transects'!$M:$M,"macro")</f>
        <v>0</v>
      </c>
    </row>
    <row r="41" spans="1:6" x14ac:dyDescent="0.3">
      <c r="A41" t="s">
        <v>89</v>
      </c>
      <c r="B41" t="s">
        <v>161</v>
      </c>
      <c r="C41">
        <v>2</v>
      </c>
      <c r="D41">
        <v>3</v>
      </c>
      <c r="E41">
        <f>SUMIFS('Invertebrate Transects'!$L:$L,'Invertebrate Transects'!$D:$D,'Inverts per 100m2'!$B41,'Invertebrate Transects'!$H:$H,'Inverts per 100m2'!$A41,'Invertebrate Transects'!$E:$E,'Inverts per 100m2'!$C41,'Invertebrate Transects'!$F:$F,'Inverts per 100m2'!$D41,'Invertebrate Transects'!$M:$M,"micro")</f>
        <v>0</v>
      </c>
      <c r="F41">
        <f>SUMIFS('Invertebrate Transects'!$L:$L,'Invertebrate Transects'!$D:$D,'Inverts per 100m2'!$B41,'Invertebrate Transects'!$H:$H,'Inverts per 100m2'!$A41,'Invertebrate Transects'!$E:$E,'Inverts per 100m2'!$C41,'Invertebrate Transects'!$F:$F,'Inverts per 100m2'!$D41,'Invertebrate Transects'!$M:$M,"macro")</f>
        <v>0</v>
      </c>
    </row>
    <row r="42" spans="1:6" x14ac:dyDescent="0.3">
      <c r="A42" t="s">
        <v>77</v>
      </c>
      <c r="B42" t="s">
        <v>161</v>
      </c>
      <c r="C42">
        <v>2</v>
      </c>
      <c r="D42">
        <v>3</v>
      </c>
      <c r="E42">
        <f>SUMIFS('Invertebrate Transects'!$L:$L,'Invertebrate Transects'!$D:$D,'Inverts per 100m2'!$B42,'Invertebrate Transects'!$H:$H,'Inverts per 100m2'!$A42,'Invertebrate Transects'!$E:$E,'Inverts per 100m2'!$C42,'Invertebrate Transects'!$F:$F,'Inverts per 100m2'!$D42,'Invertebrate Transects'!$M:$M,"micro")</f>
        <v>0</v>
      </c>
      <c r="F42">
        <f>SUMIFS('Invertebrate Transects'!$L:$L,'Invertebrate Transects'!$D:$D,'Inverts per 100m2'!$B42,'Invertebrate Transects'!$H:$H,'Inverts per 100m2'!$A42,'Invertebrate Transects'!$E:$E,'Inverts per 100m2'!$C42,'Invertebrate Transects'!$F:$F,'Inverts per 100m2'!$D42,'Invertebrate Transects'!$M:$M,"macro")</f>
        <v>0</v>
      </c>
    </row>
    <row r="43" spans="1:6" x14ac:dyDescent="0.3">
      <c r="A43" t="s">
        <v>100</v>
      </c>
      <c r="B43" t="s">
        <v>161</v>
      </c>
      <c r="C43">
        <v>2</v>
      </c>
      <c r="D43">
        <v>3</v>
      </c>
      <c r="E43">
        <f>SUMIFS('Invertebrate Transects'!$L:$L,'Invertebrate Transects'!$D:$D,'Inverts per 100m2'!$B43,'Invertebrate Transects'!$H:$H,'Inverts per 100m2'!$A43,'Invertebrate Transects'!$E:$E,'Inverts per 100m2'!$C43,'Invertebrate Transects'!$F:$F,'Inverts per 100m2'!$D43,'Invertebrate Transects'!$M:$M,"micro")</f>
        <v>0</v>
      </c>
      <c r="F43">
        <f>SUMIFS('Invertebrate Transects'!$L:$L,'Invertebrate Transects'!$D:$D,'Inverts per 100m2'!$B43,'Invertebrate Transects'!$H:$H,'Inverts per 100m2'!$A43,'Invertebrate Transects'!$E:$E,'Inverts per 100m2'!$C43,'Invertebrate Transects'!$F:$F,'Inverts per 100m2'!$D43,'Invertebrate Transects'!$M:$M,"macro")</f>
        <v>0</v>
      </c>
    </row>
    <row r="44" spans="1:6" x14ac:dyDescent="0.3">
      <c r="A44" t="s">
        <v>76</v>
      </c>
      <c r="B44" t="s">
        <v>161</v>
      </c>
      <c r="C44">
        <v>3</v>
      </c>
      <c r="D44">
        <v>1</v>
      </c>
      <c r="E44">
        <f>SUMIFS('Invertebrate Transects'!$L:$L,'Invertebrate Transects'!$D:$D,'Inverts per 100m2'!$B44,'Invertebrate Transects'!$H:$H,'Inverts per 100m2'!$A44,'Invertebrate Transects'!$E:$E,'Inverts per 100m2'!$C44,'Invertebrate Transects'!$F:$F,'Inverts per 100m2'!$D44,'Invertebrate Transects'!$M:$M,"micro")</f>
        <v>0</v>
      </c>
      <c r="F44">
        <f>SUMIFS('Invertebrate Transects'!$L:$L,'Invertebrate Transects'!$D:$D,'Inverts per 100m2'!$B44,'Invertebrate Transects'!$H:$H,'Inverts per 100m2'!$A44,'Invertebrate Transects'!$E:$E,'Inverts per 100m2'!$C44,'Invertebrate Transects'!$F:$F,'Inverts per 100m2'!$D44,'Invertebrate Transects'!$M:$M,"macro")</f>
        <v>0</v>
      </c>
    </row>
    <row r="45" spans="1:6" x14ac:dyDescent="0.3">
      <c r="A45" t="s">
        <v>80</v>
      </c>
      <c r="B45" t="s">
        <v>161</v>
      </c>
      <c r="C45">
        <v>3</v>
      </c>
      <c r="D45">
        <v>1</v>
      </c>
      <c r="E45">
        <f>SUMIFS('Invertebrate Transects'!$L:$L,'Invertebrate Transects'!$D:$D,'Inverts per 100m2'!$B45,'Invertebrate Transects'!$H:$H,'Inverts per 100m2'!$A45,'Invertebrate Transects'!$E:$E,'Inverts per 100m2'!$C45,'Invertebrate Transects'!$F:$F,'Inverts per 100m2'!$D45,'Invertebrate Transects'!$M:$M,"micro")</f>
        <v>1130</v>
      </c>
      <c r="F45">
        <f>SUMIFS('Invertebrate Transects'!$L:$L,'Invertebrate Transects'!$D:$D,'Inverts per 100m2'!$B45,'Invertebrate Transects'!$H:$H,'Inverts per 100m2'!$A45,'Invertebrate Transects'!$E:$E,'Inverts per 100m2'!$C45,'Invertebrate Transects'!$F:$F,'Inverts per 100m2'!$D45,'Invertebrate Transects'!$M:$M,"macro")</f>
        <v>0</v>
      </c>
    </row>
    <row r="46" spans="1:6" x14ac:dyDescent="0.3">
      <c r="A46" t="s">
        <v>75</v>
      </c>
      <c r="B46" t="s">
        <v>161</v>
      </c>
      <c r="C46">
        <v>3</v>
      </c>
      <c r="D46">
        <v>1</v>
      </c>
      <c r="E46">
        <f>SUMIFS('Invertebrate Transects'!$L:$L,'Invertebrate Transects'!$D:$D,'Inverts per 100m2'!$B46,'Invertebrate Transects'!$H:$H,'Inverts per 100m2'!$A46,'Invertebrate Transects'!$E:$E,'Inverts per 100m2'!$C46,'Invertebrate Transects'!$F:$F,'Inverts per 100m2'!$D46,'Invertebrate Transects'!$M:$M,"micro")</f>
        <v>0</v>
      </c>
      <c r="F46">
        <f>SUMIFS('Invertebrate Transects'!$L:$L,'Invertebrate Transects'!$D:$D,'Inverts per 100m2'!$B46,'Invertebrate Transects'!$H:$H,'Inverts per 100m2'!$A46,'Invertebrate Transects'!$E:$E,'Inverts per 100m2'!$C46,'Invertebrate Transects'!$F:$F,'Inverts per 100m2'!$D46,'Invertebrate Transects'!$M:$M,"macro")</f>
        <v>0</v>
      </c>
    </row>
    <row r="47" spans="1:6" x14ac:dyDescent="0.3">
      <c r="A47" t="s">
        <v>78</v>
      </c>
      <c r="B47" t="s">
        <v>161</v>
      </c>
      <c r="C47">
        <v>3</v>
      </c>
      <c r="D47">
        <v>1</v>
      </c>
      <c r="E47">
        <f>SUMIFS('Invertebrate Transects'!$L:$L,'Invertebrate Transects'!$D:$D,'Inverts per 100m2'!$B47,'Invertebrate Transects'!$H:$H,'Inverts per 100m2'!$A47,'Invertebrate Transects'!$E:$E,'Inverts per 100m2'!$C47,'Invertebrate Transects'!$F:$F,'Inverts per 100m2'!$D47,'Invertebrate Transects'!$M:$M,"micro")</f>
        <v>1.6666666666666667</v>
      </c>
      <c r="F47">
        <f>SUMIFS('Invertebrate Transects'!$L:$L,'Invertebrate Transects'!$D:$D,'Inverts per 100m2'!$B47,'Invertebrate Transects'!$H:$H,'Inverts per 100m2'!$A47,'Invertebrate Transects'!$E:$E,'Inverts per 100m2'!$C47,'Invertebrate Transects'!$F:$F,'Inverts per 100m2'!$D47,'Invertebrate Transects'!$M:$M,"macro")</f>
        <v>0</v>
      </c>
    </row>
    <row r="48" spans="1:6" x14ac:dyDescent="0.3">
      <c r="A48" t="s">
        <v>89</v>
      </c>
      <c r="B48" t="s">
        <v>161</v>
      </c>
      <c r="C48">
        <v>3</v>
      </c>
      <c r="D48">
        <v>1</v>
      </c>
      <c r="E48">
        <f>SUMIFS('Invertebrate Transects'!$L:$L,'Invertebrate Transects'!$D:$D,'Inverts per 100m2'!$B48,'Invertebrate Transects'!$H:$H,'Inverts per 100m2'!$A48,'Invertebrate Transects'!$E:$E,'Inverts per 100m2'!$C48,'Invertebrate Transects'!$F:$F,'Inverts per 100m2'!$D48,'Invertebrate Transects'!$M:$M,"micro")</f>
        <v>0</v>
      </c>
      <c r="F48">
        <f>SUMIFS('Invertebrate Transects'!$L:$L,'Invertebrate Transects'!$D:$D,'Inverts per 100m2'!$B48,'Invertebrate Transects'!$H:$H,'Inverts per 100m2'!$A48,'Invertebrate Transects'!$E:$E,'Inverts per 100m2'!$C48,'Invertebrate Transects'!$F:$F,'Inverts per 100m2'!$D48,'Invertebrate Transects'!$M:$M,"macro")</f>
        <v>0</v>
      </c>
    </row>
    <row r="49" spans="1:6" x14ac:dyDescent="0.3">
      <c r="A49" t="s">
        <v>77</v>
      </c>
      <c r="B49" t="s">
        <v>161</v>
      </c>
      <c r="C49">
        <v>3</v>
      </c>
      <c r="D49">
        <v>1</v>
      </c>
      <c r="E49">
        <f>SUMIFS('Invertebrate Transects'!$L:$L,'Invertebrate Transects'!$D:$D,'Inverts per 100m2'!$B49,'Invertebrate Transects'!$H:$H,'Inverts per 100m2'!$A49,'Invertebrate Transects'!$E:$E,'Inverts per 100m2'!$C49,'Invertebrate Transects'!$F:$F,'Inverts per 100m2'!$D49,'Invertebrate Transects'!$M:$M,"micro")</f>
        <v>0</v>
      </c>
      <c r="F49">
        <f>SUMIFS('Invertebrate Transects'!$L:$L,'Invertebrate Transects'!$D:$D,'Inverts per 100m2'!$B49,'Invertebrate Transects'!$H:$H,'Inverts per 100m2'!$A49,'Invertebrate Transects'!$E:$E,'Inverts per 100m2'!$C49,'Invertebrate Transects'!$F:$F,'Inverts per 100m2'!$D49,'Invertebrate Transects'!$M:$M,"macro")</f>
        <v>0</v>
      </c>
    </row>
    <row r="50" spans="1:6" x14ac:dyDescent="0.3">
      <c r="A50" t="s">
        <v>100</v>
      </c>
      <c r="B50" t="s">
        <v>161</v>
      </c>
      <c r="C50">
        <v>3</v>
      </c>
      <c r="D50">
        <v>1</v>
      </c>
      <c r="E50">
        <f>SUMIFS('Invertebrate Transects'!$L:$L,'Invertebrate Transects'!$D:$D,'Inverts per 100m2'!$B50,'Invertebrate Transects'!$H:$H,'Inverts per 100m2'!$A50,'Invertebrate Transects'!$E:$E,'Inverts per 100m2'!$C50,'Invertebrate Transects'!$F:$F,'Inverts per 100m2'!$D50,'Invertebrate Transects'!$M:$M,"micro")</f>
        <v>0</v>
      </c>
      <c r="F50">
        <f>SUMIFS('Invertebrate Transects'!$L:$L,'Invertebrate Transects'!$D:$D,'Inverts per 100m2'!$B50,'Invertebrate Transects'!$H:$H,'Inverts per 100m2'!$A50,'Invertebrate Transects'!$E:$E,'Inverts per 100m2'!$C50,'Invertebrate Transects'!$F:$F,'Inverts per 100m2'!$D50,'Invertebrate Transects'!$M:$M,"macro")</f>
        <v>0</v>
      </c>
    </row>
    <row r="51" spans="1:6" x14ac:dyDescent="0.3">
      <c r="A51" t="s">
        <v>76</v>
      </c>
      <c r="B51" t="s">
        <v>161</v>
      </c>
      <c r="C51">
        <v>3</v>
      </c>
      <c r="D51">
        <v>2</v>
      </c>
      <c r="E51">
        <f>SUMIFS('Invertebrate Transects'!$L:$L,'Invertebrate Transects'!$D:$D,'Inverts per 100m2'!$B51,'Invertebrate Transects'!$H:$H,'Inverts per 100m2'!$A51,'Invertebrate Transects'!$E:$E,'Inverts per 100m2'!$C51,'Invertebrate Transects'!$F:$F,'Inverts per 100m2'!$D51,'Invertebrate Transects'!$M:$M,"micro")</f>
        <v>0</v>
      </c>
      <c r="F51">
        <f>SUMIFS('Invertebrate Transects'!$L:$L,'Invertebrate Transects'!$D:$D,'Inverts per 100m2'!$B51,'Invertebrate Transects'!$H:$H,'Inverts per 100m2'!$A51,'Invertebrate Transects'!$E:$E,'Inverts per 100m2'!$C51,'Invertebrate Transects'!$F:$F,'Inverts per 100m2'!$D51,'Invertebrate Transects'!$M:$M,"macro")</f>
        <v>3.3333333333333335</v>
      </c>
    </row>
    <row r="52" spans="1:6" x14ac:dyDescent="0.3">
      <c r="A52" t="s">
        <v>80</v>
      </c>
      <c r="B52" t="s">
        <v>161</v>
      </c>
      <c r="C52">
        <v>3</v>
      </c>
      <c r="D52">
        <v>2</v>
      </c>
      <c r="E52">
        <f>SUMIFS('Invertebrate Transects'!$L:$L,'Invertebrate Transects'!$D:$D,'Inverts per 100m2'!$B52,'Invertebrate Transects'!$H:$H,'Inverts per 100m2'!$A52,'Invertebrate Transects'!$E:$E,'Inverts per 100m2'!$C52,'Invertebrate Transects'!$F:$F,'Inverts per 100m2'!$D52,'Invertebrate Transects'!$M:$M,"micro")</f>
        <v>1798.3333333333333</v>
      </c>
      <c r="F52">
        <f>SUMIFS('Invertebrate Transects'!$L:$L,'Invertebrate Transects'!$D:$D,'Inverts per 100m2'!$B52,'Invertebrate Transects'!$H:$H,'Inverts per 100m2'!$A52,'Invertebrate Transects'!$E:$E,'Inverts per 100m2'!$C52,'Invertebrate Transects'!$F:$F,'Inverts per 100m2'!$D52,'Invertebrate Transects'!$M:$M,"macro")</f>
        <v>0</v>
      </c>
    </row>
    <row r="53" spans="1:6" x14ac:dyDescent="0.3">
      <c r="A53" t="s">
        <v>75</v>
      </c>
      <c r="B53" t="s">
        <v>161</v>
      </c>
      <c r="C53">
        <v>3</v>
      </c>
      <c r="D53">
        <v>2</v>
      </c>
      <c r="E53">
        <f>SUMIFS('Invertebrate Transects'!$L:$L,'Invertebrate Transects'!$D:$D,'Inverts per 100m2'!$B53,'Invertebrate Transects'!$H:$H,'Inverts per 100m2'!$A53,'Invertebrate Transects'!$E:$E,'Inverts per 100m2'!$C53,'Invertebrate Transects'!$F:$F,'Inverts per 100m2'!$D53,'Invertebrate Transects'!$M:$M,"micro")</f>
        <v>0</v>
      </c>
      <c r="F53">
        <f>SUMIFS('Invertebrate Transects'!$L:$L,'Invertebrate Transects'!$D:$D,'Inverts per 100m2'!$B53,'Invertebrate Transects'!$H:$H,'Inverts per 100m2'!$A53,'Invertebrate Transects'!$E:$E,'Inverts per 100m2'!$C53,'Invertebrate Transects'!$F:$F,'Inverts per 100m2'!$D53,'Invertebrate Transects'!$M:$M,"macro")</f>
        <v>0</v>
      </c>
    </row>
    <row r="54" spans="1:6" x14ac:dyDescent="0.3">
      <c r="A54" t="s">
        <v>78</v>
      </c>
      <c r="B54" t="s">
        <v>161</v>
      </c>
      <c r="C54">
        <v>3</v>
      </c>
      <c r="D54">
        <v>2</v>
      </c>
      <c r="E54">
        <f>SUMIFS('Invertebrate Transects'!$L:$L,'Invertebrate Transects'!$D:$D,'Inverts per 100m2'!$B54,'Invertebrate Transects'!$H:$H,'Inverts per 100m2'!$A54,'Invertebrate Transects'!$E:$E,'Inverts per 100m2'!$C54,'Invertebrate Transects'!$F:$F,'Inverts per 100m2'!$D54,'Invertebrate Transects'!$M:$M,"micro")</f>
        <v>0</v>
      </c>
      <c r="F54">
        <f>SUMIFS('Invertebrate Transects'!$L:$L,'Invertebrate Transects'!$D:$D,'Inverts per 100m2'!$B54,'Invertebrate Transects'!$H:$H,'Inverts per 100m2'!$A54,'Invertebrate Transects'!$E:$E,'Inverts per 100m2'!$C54,'Invertebrate Transects'!$F:$F,'Inverts per 100m2'!$D54,'Invertebrate Transects'!$M:$M,"macro")</f>
        <v>0</v>
      </c>
    </row>
    <row r="55" spans="1:6" x14ac:dyDescent="0.3">
      <c r="A55" t="s">
        <v>89</v>
      </c>
      <c r="B55" t="s">
        <v>161</v>
      </c>
      <c r="C55">
        <v>3</v>
      </c>
      <c r="D55">
        <v>2</v>
      </c>
      <c r="E55">
        <f>SUMIFS('Invertebrate Transects'!$L:$L,'Invertebrate Transects'!$D:$D,'Inverts per 100m2'!$B55,'Invertebrate Transects'!$H:$H,'Inverts per 100m2'!$A55,'Invertebrate Transects'!$E:$E,'Inverts per 100m2'!$C55,'Invertebrate Transects'!$F:$F,'Inverts per 100m2'!$D55,'Invertebrate Transects'!$M:$M,"micro")</f>
        <v>0</v>
      </c>
      <c r="F55">
        <f>SUMIFS('Invertebrate Transects'!$L:$L,'Invertebrate Transects'!$D:$D,'Inverts per 100m2'!$B55,'Invertebrate Transects'!$H:$H,'Inverts per 100m2'!$A55,'Invertebrate Transects'!$E:$E,'Inverts per 100m2'!$C55,'Invertebrate Transects'!$F:$F,'Inverts per 100m2'!$D55,'Invertebrate Transects'!$M:$M,"macro")</f>
        <v>0</v>
      </c>
    </row>
    <row r="56" spans="1:6" x14ac:dyDescent="0.3">
      <c r="A56" t="s">
        <v>77</v>
      </c>
      <c r="B56" t="s">
        <v>161</v>
      </c>
      <c r="C56">
        <v>3</v>
      </c>
      <c r="D56">
        <v>2</v>
      </c>
      <c r="E56">
        <f>SUMIFS('Invertebrate Transects'!$L:$L,'Invertebrate Transects'!$D:$D,'Inverts per 100m2'!$B56,'Invertebrate Transects'!$H:$H,'Inverts per 100m2'!$A56,'Invertebrate Transects'!$E:$E,'Inverts per 100m2'!$C56,'Invertebrate Transects'!$F:$F,'Inverts per 100m2'!$D56,'Invertebrate Transects'!$M:$M,"micro")</f>
        <v>0</v>
      </c>
      <c r="F56">
        <f>SUMIFS('Invertebrate Transects'!$L:$L,'Invertebrate Transects'!$D:$D,'Inverts per 100m2'!$B56,'Invertebrate Transects'!$H:$H,'Inverts per 100m2'!$A56,'Invertebrate Transects'!$E:$E,'Inverts per 100m2'!$C56,'Invertebrate Transects'!$F:$F,'Inverts per 100m2'!$D56,'Invertebrate Transects'!$M:$M,"macro")</f>
        <v>1.6666666666666667</v>
      </c>
    </row>
    <row r="57" spans="1:6" x14ac:dyDescent="0.3">
      <c r="A57" t="s">
        <v>100</v>
      </c>
      <c r="B57" t="s">
        <v>161</v>
      </c>
      <c r="C57">
        <v>3</v>
      </c>
      <c r="D57">
        <v>2</v>
      </c>
      <c r="E57">
        <f>SUMIFS('Invertebrate Transects'!$L:$L,'Invertebrate Transects'!$D:$D,'Inverts per 100m2'!$B57,'Invertebrate Transects'!$H:$H,'Inverts per 100m2'!$A57,'Invertebrate Transects'!$E:$E,'Inverts per 100m2'!$C57,'Invertebrate Transects'!$F:$F,'Inverts per 100m2'!$D57,'Invertebrate Transects'!$M:$M,"micro")</f>
        <v>0</v>
      </c>
      <c r="F57">
        <f>SUMIFS('Invertebrate Transects'!$L:$L,'Invertebrate Transects'!$D:$D,'Inverts per 100m2'!$B57,'Invertebrate Transects'!$H:$H,'Inverts per 100m2'!$A57,'Invertebrate Transects'!$E:$E,'Inverts per 100m2'!$C57,'Invertebrate Transects'!$F:$F,'Inverts per 100m2'!$D57,'Invertebrate Transects'!$M:$M,"macro")</f>
        <v>0</v>
      </c>
    </row>
    <row r="58" spans="1:6" x14ac:dyDescent="0.3">
      <c r="A58" t="s">
        <v>76</v>
      </c>
      <c r="B58" t="s">
        <v>161</v>
      </c>
      <c r="C58">
        <v>3</v>
      </c>
      <c r="D58">
        <v>3</v>
      </c>
      <c r="E58">
        <f>SUMIFS('Invertebrate Transects'!$L:$L,'Invertebrate Transects'!$D:$D,'Inverts per 100m2'!$B58,'Invertebrate Transects'!$H:$H,'Inverts per 100m2'!$A58,'Invertebrate Transects'!$E:$E,'Inverts per 100m2'!$C58,'Invertebrate Transects'!$F:$F,'Inverts per 100m2'!$D58,'Invertebrate Transects'!$M:$M,"micro")</f>
        <v>0</v>
      </c>
      <c r="F58">
        <f>SUMIFS('Invertebrate Transects'!$L:$L,'Invertebrate Transects'!$D:$D,'Inverts per 100m2'!$B58,'Invertebrate Transects'!$H:$H,'Inverts per 100m2'!$A58,'Invertebrate Transects'!$E:$E,'Inverts per 100m2'!$C58,'Invertebrate Transects'!$F:$F,'Inverts per 100m2'!$D58,'Invertebrate Transects'!$M:$M,"macro")</f>
        <v>0</v>
      </c>
    </row>
    <row r="59" spans="1:6" x14ac:dyDescent="0.3">
      <c r="A59" t="s">
        <v>80</v>
      </c>
      <c r="B59" t="s">
        <v>161</v>
      </c>
      <c r="C59">
        <v>3</v>
      </c>
      <c r="D59">
        <v>3</v>
      </c>
      <c r="E59">
        <f>SUMIFS('Invertebrate Transects'!$L:$L,'Invertebrate Transects'!$D:$D,'Inverts per 100m2'!$B59,'Invertebrate Transects'!$H:$H,'Inverts per 100m2'!$A59,'Invertebrate Transects'!$E:$E,'Inverts per 100m2'!$C59,'Invertebrate Transects'!$F:$F,'Inverts per 100m2'!$D59,'Invertebrate Transects'!$M:$M,"micro")</f>
        <v>450</v>
      </c>
      <c r="F59">
        <f>SUMIFS('Invertebrate Transects'!$L:$L,'Invertebrate Transects'!$D:$D,'Inverts per 100m2'!$B59,'Invertebrate Transects'!$H:$H,'Inverts per 100m2'!$A59,'Invertebrate Transects'!$E:$E,'Inverts per 100m2'!$C59,'Invertebrate Transects'!$F:$F,'Inverts per 100m2'!$D59,'Invertebrate Transects'!$M:$M,"macro")</f>
        <v>0</v>
      </c>
    </row>
    <row r="60" spans="1:6" x14ac:dyDescent="0.3">
      <c r="A60" t="s">
        <v>75</v>
      </c>
      <c r="B60" t="s">
        <v>161</v>
      </c>
      <c r="C60">
        <v>3</v>
      </c>
      <c r="D60">
        <v>3</v>
      </c>
      <c r="E60">
        <f>SUMIFS('Invertebrate Transects'!$L:$L,'Invertebrate Transects'!$D:$D,'Inverts per 100m2'!$B60,'Invertebrate Transects'!$H:$H,'Inverts per 100m2'!$A60,'Invertebrate Transects'!$E:$E,'Inverts per 100m2'!$C60,'Invertebrate Transects'!$F:$F,'Inverts per 100m2'!$D60,'Invertebrate Transects'!$M:$M,"micro")</f>
        <v>0</v>
      </c>
      <c r="F60">
        <f>SUMIFS('Invertebrate Transects'!$L:$L,'Invertebrate Transects'!$D:$D,'Inverts per 100m2'!$B60,'Invertebrate Transects'!$H:$H,'Inverts per 100m2'!$A60,'Invertebrate Transects'!$E:$E,'Inverts per 100m2'!$C60,'Invertebrate Transects'!$F:$F,'Inverts per 100m2'!$D60,'Invertebrate Transects'!$M:$M,"macro")</f>
        <v>3.3333333333333335</v>
      </c>
    </row>
    <row r="61" spans="1:6" x14ac:dyDescent="0.3">
      <c r="A61" t="s">
        <v>78</v>
      </c>
      <c r="B61" t="s">
        <v>161</v>
      </c>
      <c r="C61">
        <v>3</v>
      </c>
      <c r="D61">
        <v>3</v>
      </c>
      <c r="E61">
        <f>SUMIFS('Invertebrate Transects'!$L:$L,'Invertebrate Transects'!$D:$D,'Inverts per 100m2'!$B61,'Invertebrate Transects'!$H:$H,'Inverts per 100m2'!$A61,'Invertebrate Transects'!$E:$E,'Inverts per 100m2'!$C61,'Invertebrate Transects'!$F:$F,'Inverts per 100m2'!$D61,'Invertebrate Transects'!$M:$M,"micro")</f>
        <v>1.6666666666666667</v>
      </c>
      <c r="F61">
        <f>SUMIFS('Invertebrate Transects'!$L:$L,'Invertebrate Transects'!$D:$D,'Inverts per 100m2'!$B61,'Invertebrate Transects'!$H:$H,'Inverts per 100m2'!$A61,'Invertebrate Transects'!$E:$E,'Inverts per 100m2'!$C61,'Invertebrate Transects'!$F:$F,'Inverts per 100m2'!$D61,'Invertebrate Transects'!$M:$M,"macro")</f>
        <v>0</v>
      </c>
    </row>
    <row r="62" spans="1:6" x14ac:dyDescent="0.3">
      <c r="A62" t="s">
        <v>89</v>
      </c>
      <c r="B62" t="s">
        <v>161</v>
      </c>
      <c r="C62">
        <v>3</v>
      </c>
      <c r="D62">
        <v>3</v>
      </c>
      <c r="E62">
        <f>SUMIFS('Invertebrate Transects'!$L:$L,'Invertebrate Transects'!$D:$D,'Inverts per 100m2'!$B62,'Invertebrate Transects'!$H:$H,'Inverts per 100m2'!$A62,'Invertebrate Transects'!$E:$E,'Inverts per 100m2'!$C62,'Invertebrate Transects'!$F:$F,'Inverts per 100m2'!$D62,'Invertebrate Transects'!$M:$M,"micro")</f>
        <v>0</v>
      </c>
      <c r="F62">
        <f>SUMIFS('Invertebrate Transects'!$L:$L,'Invertebrate Transects'!$D:$D,'Inverts per 100m2'!$B62,'Invertebrate Transects'!$H:$H,'Inverts per 100m2'!$A62,'Invertebrate Transects'!$E:$E,'Inverts per 100m2'!$C62,'Invertebrate Transects'!$F:$F,'Inverts per 100m2'!$D62,'Invertebrate Transects'!$M:$M,"macro")</f>
        <v>0</v>
      </c>
    </row>
    <row r="63" spans="1:6" x14ac:dyDescent="0.3">
      <c r="A63" t="s">
        <v>77</v>
      </c>
      <c r="B63" t="s">
        <v>161</v>
      </c>
      <c r="C63">
        <v>3</v>
      </c>
      <c r="D63">
        <v>3</v>
      </c>
      <c r="E63">
        <f>SUMIFS('Invertebrate Transects'!$L:$L,'Invertebrate Transects'!$D:$D,'Inverts per 100m2'!$B63,'Invertebrate Transects'!$H:$H,'Inverts per 100m2'!$A63,'Invertebrate Transects'!$E:$E,'Inverts per 100m2'!$C63,'Invertebrate Transects'!$F:$F,'Inverts per 100m2'!$D63,'Invertebrate Transects'!$M:$M,"micro")</f>
        <v>0</v>
      </c>
      <c r="F63">
        <f>SUMIFS('Invertebrate Transects'!$L:$L,'Invertebrate Transects'!$D:$D,'Inverts per 100m2'!$B63,'Invertebrate Transects'!$H:$H,'Inverts per 100m2'!$A63,'Invertebrate Transects'!$E:$E,'Inverts per 100m2'!$C63,'Invertebrate Transects'!$F:$F,'Inverts per 100m2'!$D63,'Invertebrate Transects'!$M:$M,"macro")</f>
        <v>0</v>
      </c>
    </row>
    <row r="64" spans="1:6" x14ac:dyDescent="0.3">
      <c r="A64" t="s">
        <v>100</v>
      </c>
      <c r="B64" t="s">
        <v>161</v>
      </c>
      <c r="C64">
        <v>3</v>
      </c>
      <c r="D64">
        <v>3</v>
      </c>
      <c r="E64">
        <f>SUMIFS('Invertebrate Transects'!$L:$L,'Invertebrate Transects'!$D:$D,'Inverts per 100m2'!$B64,'Invertebrate Transects'!$H:$H,'Inverts per 100m2'!$A64,'Invertebrate Transects'!$E:$E,'Inverts per 100m2'!$C64,'Invertebrate Transects'!$F:$F,'Inverts per 100m2'!$D64,'Invertebrate Transects'!$M:$M,"micro")</f>
        <v>0</v>
      </c>
      <c r="F64">
        <f>SUMIFS('Invertebrate Transects'!$L:$L,'Invertebrate Transects'!$D:$D,'Inverts per 100m2'!$B64,'Invertebrate Transects'!$H:$H,'Inverts per 100m2'!$A64,'Invertebrate Transects'!$E:$E,'Inverts per 100m2'!$C64,'Invertebrate Transects'!$F:$F,'Inverts per 100m2'!$D64,'Invertebrate Transects'!$M:$M,"macro")</f>
        <v>0</v>
      </c>
    </row>
    <row r="65" spans="1:6" x14ac:dyDescent="0.3">
      <c r="A65" t="s">
        <v>76</v>
      </c>
      <c r="B65" t="s">
        <v>162</v>
      </c>
      <c r="C65">
        <v>1</v>
      </c>
      <c r="D65">
        <v>1</v>
      </c>
      <c r="E65">
        <f>SUMIFS('Invertebrate Transects'!$L:$L,'Invertebrate Transects'!$D:$D,'Inverts per 100m2'!$B65,'Invertebrate Transects'!$H:$H,'Inverts per 100m2'!$A65,'Invertebrate Transects'!$E:$E,'Inverts per 100m2'!$C65,'Invertebrate Transects'!$F:$F,'Inverts per 100m2'!$D65,'Invertebrate Transects'!$M:$M,"micro")</f>
        <v>1.6666666666666667</v>
      </c>
      <c r="F65">
        <f>SUMIFS('Invertebrate Transects'!$L:$L,'Invertebrate Transects'!$D:$D,'Inverts per 100m2'!$B65,'Invertebrate Transects'!$H:$H,'Inverts per 100m2'!$A65,'Invertebrate Transects'!$E:$E,'Inverts per 100m2'!$C65,'Invertebrate Transects'!$F:$F,'Inverts per 100m2'!$D65,'Invertebrate Transects'!$M:$M,"macro")</f>
        <v>0</v>
      </c>
    </row>
    <row r="66" spans="1:6" x14ac:dyDescent="0.3">
      <c r="A66" t="s">
        <v>80</v>
      </c>
      <c r="B66" t="s">
        <v>162</v>
      </c>
      <c r="C66">
        <v>1</v>
      </c>
      <c r="D66">
        <v>1</v>
      </c>
      <c r="E66">
        <f>SUMIFS('Invertebrate Transects'!$L:$L,'Invertebrate Transects'!$D:$D,'Inverts per 100m2'!$B66,'Invertebrate Transects'!$H:$H,'Inverts per 100m2'!$A66,'Invertebrate Transects'!$E:$E,'Inverts per 100m2'!$C66,'Invertebrate Transects'!$F:$F,'Inverts per 100m2'!$D66,'Invertebrate Transects'!$M:$M,"micro")</f>
        <v>65</v>
      </c>
      <c r="F66">
        <f>SUMIFS('Invertebrate Transects'!$L:$L,'Invertebrate Transects'!$D:$D,'Inverts per 100m2'!$B66,'Invertebrate Transects'!$H:$H,'Inverts per 100m2'!$A66,'Invertebrate Transects'!$E:$E,'Inverts per 100m2'!$C66,'Invertebrate Transects'!$F:$F,'Inverts per 100m2'!$D66,'Invertebrate Transects'!$M:$M,"macro")</f>
        <v>0</v>
      </c>
    </row>
    <row r="67" spans="1:6" x14ac:dyDescent="0.3">
      <c r="A67" t="s">
        <v>75</v>
      </c>
      <c r="B67" t="s">
        <v>162</v>
      </c>
      <c r="C67">
        <v>1</v>
      </c>
      <c r="D67">
        <v>1</v>
      </c>
      <c r="E67">
        <f>SUMIFS('Invertebrate Transects'!$L:$L,'Invertebrate Transects'!$D:$D,'Inverts per 100m2'!$B67,'Invertebrate Transects'!$H:$H,'Inverts per 100m2'!$A67,'Invertebrate Transects'!$E:$E,'Inverts per 100m2'!$C67,'Invertebrate Transects'!$F:$F,'Inverts per 100m2'!$D67,'Invertebrate Transects'!$M:$M,"micro")</f>
        <v>0</v>
      </c>
      <c r="F67">
        <f>SUMIFS('Invertebrate Transects'!$L:$L,'Invertebrate Transects'!$D:$D,'Inverts per 100m2'!$B67,'Invertebrate Transects'!$H:$H,'Inverts per 100m2'!$A67,'Invertebrate Transects'!$E:$E,'Inverts per 100m2'!$C67,'Invertebrate Transects'!$F:$F,'Inverts per 100m2'!$D67,'Invertebrate Transects'!$M:$M,"macro")</f>
        <v>1.6666666666666667</v>
      </c>
    </row>
    <row r="68" spans="1:6" x14ac:dyDescent="0.3">
      <c r="A68" t="s">
        <v>78</v>
      </c>
      <c r="B68" t="s">
        <v>162</v>
      </c>
      <c r="C68">
        <v>1</v>
      </c>
      <c r="D68">
        <v>1</v>
      </c>
      <c r="E68">
        <f>SUMIFS('Invertebrate Transects'!$L:$L,'Invertebrate Transects'!$D:$D,'Inverts per 100m2'!$B68,'Invertebrate Transects'!$H:$H,'Inverts per 100m2'!$A68,'Invertebrate Transects'!$E:$E,'Inverts per 100m2'!$C68,'Invertebrate Transects'!$F:$F,'Inverts per 100m2'!$D68,'Invertebrate Transects'!$M:$M,"micro")</f>
        <v>3.3333333333333335</v>
      </c>
      <c r="F68">
        <f>SUMIFS('Invertebrate Transects'!$L:$L,'Invertebrate Transects'!$D:$D,'Inverts per 100m2'!$B68,'Invertebrate Transects'!$H:$H,'Inverts per 100m2'!$A68,'Invertebrate Transects'!$E:$E,'Inverts per 100m2'!$C68,'Invertebrate Transects'!$F:$F,'Inverts per 100m2'!$D68,'Invertebrate Transects'!$M:$M,"macro")</f>
        <v>0</v>
      </c>
    </row>
    <row r="69" spans="1:6" x14ac:dyDescent="0.3">
      <c r="A69" t="s">
        <v>89</v>
      </c>
      <c r="B69" t="s">
        <v>162</v>
      </c>
      <c r="C69">
        <v>1</v>
      </c>
      <c r="D69">
        <v>1</v>
      </c>
      <c r="E69">
        <f>SUMIFS('Invertebrate Transects'!$L:$L,'Invertebrate Transects'!$D:$D,'Inverts per 100m2'!$B69,'Invertebrate Transects'!$H:$H,'Inverts per 100m2'!$A69,'Invertebrate Transects'!$E:$E,'Inverts per 100m2'!$C69,'Invertebrate Transects'!$F:$F,'Inverts per 100m2'!$D69,'Invertebrate Transects'!$M:$M,"micro")</f>
        <v>0</v>
      </c>
      <c r="F69">
        <f>SUMIFS('Invertebrate Transects'!$L:$L,'Invertebrate Transects'!$D:$D,'Inverts per 100m2'!$B69,'Invertebrate Transects'!$H:$H,'Inverts per 100m2'!$A69,'Invertebrate Transects'!$E:$E,'Inverts per 100m2'!$C69,'Invertebrate Transects'!$F:$F,'Inverts per 100m2'!$D69,'Invertebrate Transects'!$M:$M,"macro")</f>
        <v>0</v>
      </c>
    </row>
    <row r="70" spans="1:6" x14ac:dyDescent="0.3">
      <c r="A70" t="s">
        <v>77</v>
      </c>
      <c r="B70" t="s">
        <v>162</v>
      </c>
      <c r="C70">
        <v>1</v>
      </c>
      <c r="D70">
        <v>1</v>
      </c>
      <c r="E70">
        <f>SUMIFS('Invertebrate Transects'!$L:$L,'Invertebrate Transects'!$D:$D,'Inverts per 100m2'!$B70,'Invertebrate Transects'!$H:$H,'Inverts per 100m2'!$A70,'Invertebrate Transects'!$E:$E,'Inverts per 100m2'!$C70,'Invertebrate Transects'!$F:$F,'Inverts per 100m2'!$D70,'Invertebrate Transects'!$M:$M,"micro")</f>
        <v>0</v>
      </c>
      <c r="F70">
        <f>SUMIFS('Invertebrate Transects'!$L:$L,'Invertebrate Transects'!$D:$D,'Inverts per 100m2'!$B70,'Invertebrate Transects'!$H:$H,'Inverts per 100m2'!$A70,'Invertebrate Transects'!$E:$E,'Inverts per 100m2'!$C70,'Invertebrate Transects'!$F:$F,'Inverts per 100m2'!$D70,'Invertebrate Transects'!$M:$M,"macro")</f>
        <v>0</v>
      </c>
    </row>
    <row r="71" spans="1:6" x14ac:dyDescent="0.3">
      <c r="A71" t="s">
        <v>100</v>
      </c>
      <c r="B71" t="s">
        <v>162</v>
      </c>
      <c r="C71">
        <v>1</v>
      </c>
      <c r="D71">
        <v>1</v>
      </c>
      <c r="E71">
        <f>SUMIFS('Invertebrate Transects'!$L:$L,'Invertebrate Transects'!$D:$D,'Inverts per 100m2'!$B71,'Invertebrate Transects'!$H:$H,'Inverts per 100m2'!$A71,'Invertebrate Transects'!$E:$E,'Inverts per 100m2'!$C71,'Invertebrate Transects'!$F:$F,'Inverts per 100m2'!$D71,'Invertebrate Transects'!$M:$M,"micro")</f>
        <v>0</v>
      </c>
      <c r="F71">
        <f>SUMIFS('Invertebrate Transects'!$L:$L,'Invertebrate Transects'!$D:$D,'Inverts per 100m2'!$B71,'Invertebrate Transects'!$H:$H,'Inverts per 100m2'!$A71,'Invertebrate Transects'!$E:$E,'Inverts per 100m2'!$C71,'Invertebrate Transects'!$F:$F,'Inverts per 100m2'!$D71,'Invertebrate Transects'!$M:$M,"macro")</f>
        <v>0</v>
      </c>
    </row>
    <row r="72" spans="1:6" x14ac:dyDescent="0.3">
      <c r="A72" t="s">
        <v>76</v>
      </c>
      <c r="B72" t="s">
        <v>162</v>
      </c>
      <c r="C72">
        <v>1</v>
      </c>
      <c r="D72">
        <v>2</v>
      </c>
      <c r="E72">
        <f>SUMIFS('Invertebrate Transects'!$L:$L,'Invertebrate Transects'!$D:$D,'Inverts per 100m2'!$B72,'Invertebrate Transects'!$H:$H,'Inverts per 100m2'!$A72,'Invertebrate Transects'!$E:$E,'Inverts per 100m2'!$C72,'Invertebrate Transects'!$F:$F,'Inverts per 100m2'!$D72,'Invertebrate Transects'!$M:$M,"micro")</f>
        <v>1.6666666666666667</v>
      </c>
      <c r="F72">
        <f>SUMIFS('Invertebrate Transects'!$L:$L,'Invertebrate Transects'!$D:$D,'Inverts per 100m2'!$B72,'Invertebrate Transects'!$H:$H,'Inverts per 100m2'!$A72,'Invertebrate Transects'!$E:$E,'Inverts per 100m2'!$C72,'Invertebrate Transects'!$F:$F,'Inverts per 100m2'!$D72,'Invertebrate Transects'!$M:$M,"macro")</f>
        <v>0</v>
      </c>
    </row>
    <row r="73" spans="1:6" x14ac:dyDescent="0.3">
      <c r="A73" t="s">
        <v>80</v>
      </c>
      <c r="B73" t="s">
        <v>162</v>
      </c>
      <c r="C73">
        <v>1</v>
      </c>
      <c r="D73">
        <v>2</v>
      </c>
      <c r="E73">
        <f>SUMIFS('Invertebrate Transects'!$L:$L,'Invertebrate Transects'!$D:$D,'Inverts per 100m2'!$B73,'Invertebrate Transects'!$H:$H,'Inverts per 100m2'!$A73,'Invertebrate Transects'!$E:$E,'Inverts per 100m2'!$C73,'Invertebrate Transects'!$F:$F,'Inverts per 100m2'!$D73,'Invertebrate Transects'!$M:$M,"micro")</f>
        <v>75</v>
      </c>
      <c r="F73">
        <f>SUMIFS('Invertebrate Transects'!$L:$L,'Invertebrate Transects'!$D:$D,'Inverts per 100m2'!$B73,'Invertebrate Transects'!$H:$H,'Inverts per 100m2'!$A73,'Invertebrate Transects'!$E:$E,'Inverts per 100m2'!$C73,'Invertebrate Transects'!$F:$F,'Inverts per 100m2'!$D73,'Invertebrate Transects'!$M:$M,"macro")</f>
        <v>0</v>
      </c>
    </row>
    <row r="74" spans="1:6" x14ac:dyDescent="0.3">
      <c r="A74" t="s">
        <v>75</v>
      </c>
      <c r="B74" t="s">
        <v>162</v>
      </c>
      <c r="C74">
        <v>1</v>
      </c>
      <c r="D74">
        <v>2</v>
      </c>
      <c r="E74">
        <f>SUMIFS('Invertebrate Transects'!$L:$L,'Invertebrate Transects'!$D:$D,'Inverts per 100m2'!$B74,'Invertebrate Transects'!$H:$H,'Inverts per 100m2'!$A74,'Invertebrate Transects'!$E:$E,'Inverts per 100m2'!$C74,'Invertebrate Transects'!$F:$F,'Inverts per 100m2'!$D74,'Invertebrate Transects'!$M:$M,"micro")</f>
        <v>0</v>
      </c>
      <c r="F74">
        <f>SUMIFS('Invertebrate Transects'!$L:$L,'Invertebrate Transects'!$D:$D,'Inverts per 100m2'!$B74,'Invertebrate Transects'!$H:$H,'Inverts per 100m2'!$A74,'Invertebrate Transects'!$E:$E,'Inverts per 100m2'!$C74,'Invertebrate Transects'!$F:$F,'Inverts per 100m2'!$D74,'Invertebrate Transects'!$M:$M,"macro")</f>
        <v>0</v>
      </c>
    </row>
    <row r="75" spans="1:6" x14ac:dyDescent="0.3">
      <c r="A75" t="s">
        <v>78</v>
      </c>
      <c r="B75" t="s">
        <v>162</v>
      </c>
      <c r="C75">
        <v>1</v>
      </c>
      <c r="D75">
        <v>2</v>
      </c>
      <c r="E75">
        <f>SUMIFS('Invertebrate Transects'!$L:$L,'Invertebrate Transects'!$D:$D,'Inverts per 100m2'!$B75,'Invertebrate Transects'!$H:$H,'Inverts per 100m2'!$A75,'Invertebrate Transects'!$E:$E,'Inverts per 100m2'!$C75,'Invertebrate Transects'!$F:$F,'Inverts per 100m2'!$D75,'Invertebrate Transects'!$M:$M,"micro")</f>
        <v>0</v>
      </c>
      <c r="F75">
        <f>SUMIFS('Invertebrate Transects'!$L:$L,'Invertebrate Transects'!$D:$D,'Inverts per 100m2'!$B75,'Invertebrate Transects'!$H:$H,'Inverts per 100m2'!$A75,'Invertebrate Transects'!$E:$E,'Inverts per 100m2'!$C75,'Invertebrate Transects'!$F:$F,'Inverts per 100m2'!$D75,'Invertebrate Transects'!$M:$M,"macro")</f>
        <v>0</v>
      </c>
    </row>
    <row r="76" spans="1:6" x14ac:dyDescent="0.3">
      <c r="A76" t="s">
        <v>89</v>
      </c>
      <c r="B76" t="s">
        <v>162</v>
      </c>
      <c r="C76">
        <v>1</v>
      </c>
      <c r="D76">
        <v>2</v>
      </c>
      <c r="E76">
        <f>SUMIFS('Invertebrate Transects'!$L:$L,'Invertebrate Transects'!$D:$D,'Inverts per 100m2'!$B76,'Invertebrate Transects'!$H:$H,'Inverts per 100m2'!$A76,'Invertebrate Transects'!$E:$E,'Inverts per 100m2'!$C76,'Invertebrate Transects'!$F:$F,'Inverts per 100m2'!$D76,'Invertebrate Transects'!$M:$M,"micro")</f>
        <v>0</v>
      </c>
      <c r="F76">
        <f>SUMIFS('Invertebrate Transects'!$L:$L,'Invertebrate Transects'!$D:$D,'Inverts per 100m2'!$B76,'Invertebrate Transects'!$H:$H,'Inverts per 100m2'!$A76,'Invertebrate Transects'!$E:$E,'Inverts per 100m2'!$C76,'Invertebrate Transects'!$F:$F,'Inverts per 100m2'!$D76,'Invertebrate Transects'!$M:$M,"macro")</f>
        <v>0</v>
      </c>
    </row>
    <row r="77" spans="1:6" x14ac:dyDescent="0.3">
      <c r="A77" t="s">
        <v>77</v>
      </c>
      <c r="B77" t="s">
        <v>162</v>
      </c>
      <c r="C77">
        <v>1</v>
      </c>
      <c r="D77">
        <v>2</v>
      </c>
      <c r="E77">
        <f>SUMIFS('Invertebrate Transects'!$L:$L,'Invertebrate Transects'!$D:$D,'Inverts per 100m2'!$B77,'Invertebrate Transects'!$H:$H,'Inverts per 100m2'!$A77,'Invertebrate Transects'!$E:$E,'Inverts per 100m2'!$C77,'Invertebrate Transects'!$F:$F,'Inverts per 100m2'!$D77,'Invertebrate Transects'!$M:$M,"micro")</f>
        <v>0</v>
      </c>
      <c r="F77">
        <f>SUMIFS('Invertebrate Transects'!$L:$L,'Invertebrate Transects'!$D:$D,'Inverts per 100m2'!$B77,'Invertebrate Transects'!$H:$H,'Inverts per 100m2'!$A77,'Invertebrate Transects'!$E:$E,'Inverts per 100m2'!$C77,'Invertebrate Transects'!$F:$F,'Inverts per 100m2'!$D77,'Invertebrate Transects'!$M:$M,"macro")</f>
        <v>0</v>
      </c>
    </row>
    <row r="78" spans="1:6" x14ac:dyDescent="0.3">
      <c r="A78" t="s">
        <v>100</v>
      </c>
      <c r="B78" t="s">
        <v>162</v>
      </c>
      <c r="C78">
        <v>1</v>
      </c>
      <c r="D78">
        <v>2</v>
      </c>
      <c r="E78">
        <f>SUMIFS('Invertebrate Transects'!$L:$L,'Invertebrate Transects'!$D:$D,'Inverts per 100m2'!$B78,'Invertebrate Transects'!$H:$H,'Inverts per 100m2'!$A78,'Invertebrate Transects'!$E:$E,'Inverts per 100m2'!$C78,'Invertebrate Transects'!$F:$F,'Inverts per 100m2'!$D78,'Invertebrate Transects'!$M:$M,"micro")</f>
        <v>0</v>
      </c>
      <c r="F78">
        <f>SUMIFS('Invertebrate Transects'!$L:$L,'Invertebrate Transects'!$D:$D,'Inverts per 100m2'!$B78,'Invertebrate Transects'!$H:$H,'Inverts per 100m2'!$A78,'Invertebrate Transects'!$E:$E,'Inverts per 100m2'!$C78,'Invertebrate Transects'!$F:$F,'Inverts per 100m2'!$D78,'Invertebrate Transects'!$M:$M,"macro")</f>
        <v>0</v>
      </c>
    </row>
    <row r="79" spans="1:6" x14ac:dyDescent="0.3">
      <c r="A79" t="s">
        <v>76</v>
      </c>
      <c r="B79" t="s">
        <v>162</v>
      </c>
      <c r="C79">
        <v>1</v>
      </c>
      <c r="D79">
        <v>3</v>
      </c>
      <c r="E79">
        <f>SUMIFS('Invertebrate Transects'!$L:$L,'Invertebrate Transects'!$D:$D,'Inverts per 100m2'!$B79,'Invertebrate Transects'!$H:$H,'Inverts per 100m2'!$A79,'Invertebrate Transects'!$E:$E,'Inverts per 100m2'!$C79,'Invertebrate Transects'!$F:$F,'Inverts per 100m2'!$D79,'Invertebrate Transects'!$M:$M,"micro")</f>
        <v>0</v>
      </c>
      <c r="F79">
        <f>SUMIFS('Invertebrate Transects'!$L:$L,'Invertebrate Transects'!$D:$D,'Inverts per 100m2'!$B79,'Invertebrate Transects'!$H:$H,'Inverts per 100m2'!$A79,'Invertebrate Transects'!$E:$E,'Inverts per 100m2'!$C79,'Invertebrate Transects'!$F:$F,'Inverts per 100m2'!$D79,'Invertebrate Transects'!$M:$M,"macro")</f>
        <v>0</v>
      </c>
    </row>
    <row r="80" spans="1:6" x14ac:dyDescent="0.3">
      <c r="A80" t="s">
        <v>80</v>
      </c>
      <c r="B80" t="s">
        <v>162</v>
      </c>
      <c r="C80">
        <v>1</v>
      </c>
      <c r="D80">
        <v>3</v>
      </c>
      <c r="E80">
        <f>SUMIFS('Invertebrate Transects'!$L:$L,'Invertebrate Transects'!$D:$D,'Inverts per 100m2'!$B80,'Invertebrate Transects'!$H:$H,'Inverts per 100m2'!$A80,'Invertebrate Transects'!$E:$E,'Inverts per 100m2'!$C80,'Invertebrate Transects'!$F:$F,'Inverts per 100m2'!$D80,'Invertebrate Transects'!$M:$M,"micro")</f>
        <v>78.333333333333329</v>
      </c>
      <c r="F80">
        <f>SUMIFS('Invertebrate Transects'!$L:$L,'Invertebrate Transects'!$D:$D,'Inverts per 100m2'!$B80,'Invertebrate Transects'!$H:$H,'Inverts per 100m2'!$A80,'Invertebrate Transects'!$E:$E,'Inverts per 100m2'!$C80,'Invertebrate Transects'!$F:$F,'Inverts per 100m2'!$D80,'Invertebrate Transects'!$M:$M,"macro")</f>
        <v>0</v>
      </c>
    </row>
    <row r="81" spans="1:6" x14ac:dyDescent="0.3">
      <c r="A81" t="s">
        <v>75</v>
      </c>
      <c r="B81" t="s">
        <v>162</v>
      </c>
      <c r="C81">
        <v>1</v>
      </c>
      <c r="D81">
        <v>3</v>
      </c>
      <c r="E81">
        <f>SUMIFS('Invertebrate Transects'!$L:$L,'Invertebrate Transects'!$D:$D,'Inverts per 100m2'!$B81,'Invertebrate Transects'!$H:$H,'Inverts per 100m2'!$A81,'Invertebrate Transects'!$E:$E,'Inverts per 100m2'!$C81,'Invertebrate Transects'!$F:$F,'Inverts per 100m2'!$D81,'Invertebrate Transects'!$M:$M,"micro")</f>
        <v>0</v>
      </c>
      <c r="F81">
        <f>SUMIFS('Invertebrate Transects'!$L:$L,'Invertebrate Transects'!$D:$D,'Inverts per 100m2'!$B81,'Invertebrate Transects'!$H:$H,'Inverts per 100m2'!$A81,'Invertebrate Transects'!$E:$E,'Inverts per 100m2'!$C81,'Invertebrate Transects'!$F:$F,'Inverts per 100m2'!$D81,'Invertebrate Transects'!$M:$M,"macro")</f>
        <v>0</v>
      </c>
    </row>
    <row r="82" spans="1:6" x14ac:dyDescent="0.3">
      <c r="A82" t="s">
        <v>78</v>
      </c>
      <c r="B82" t="s">
        <v>162</v>
      </c>
      <c r="C82">
        <v>1</v>
      </c>
      <c r="D82">
        <v>3</v>
      </c>
      <c r="E82">
        <f>SUMIFS('Invertebrate Transects'!$L:$L,'Invertebrate Transects'!$D:$D,'Inverts per 100m2'!$B82,'Invertebrate Transects'!$H:$H,'Inverts per 100m2'!$A82,'Invertebrate Transects'!$E:$E,'Inverts per 100m2'!$C82,'Invertebrate Transects'!$F:$F,'Inverts per 100m2'!$D82,'Invertebrate Transects'!$M:$M,"micro")</f>
        <v>0</v>
      </c>
      <c r="F82">
        <f>SUMIFS('Invertebrate Transects'!$L:$L,'Invertebrate Transects'!$D:$D,'Inverts per 100m2'!$B82,'Invertebrate Transects'!$H:$H,'Inverts per 100m2'!$A82,'Invertebrate Transects'!$E:$E,'Inverts per 100m2'!$C82,'Invertebrate Transects'!$F:$F,'Inverts per 100m2'!$D82,'Invertebrate Transects'!$M:$M,"macro")</f>
        <v>0</v>
      </c>
    </row>
    <row r="83" spans="1:6" x14ac:dyDescent="0.3">
      <c r="A83" t="s">
        <v>89</v>
      </c>
      <c r="B83" t="s">
        <v>162</v>
      </c>
      <c r="C83">
        <v>1</v>
      </c>
      <c r="D83">
        <v>3</v>
      </c>
      <c r="E83">
        <f>SUMIFS('Invertebrate Transects'!$L:$L,'Invertebrate Transects'!$D:$D,'Inverts per 100m2'!$B83,'Invertebrate Transects'!$H:$H,'Inverts per 100m2'!$A83,'Invertebrate Transects'!$E:$E,'Inverts per 100m2'!$C83,'Invertebrate Transects'!$F:$F,'Inverts per 100m2'!$D83,'Invertebrate Transects'!$M:$M,"micro")</f>
        <v>0</v>
      </c>
      <c r="F83">
        <f>SUMIFS('Invertebrate Transects'!$L:$L,'Invertebrate Transects'!$D:$D,'Inverts per 100m2'!$B83,'Invertebrate Transects'!$H:$H,'Inverts per 100m2'!$A83,'Invertebrate Transects'!$E:$E,'Inverts per 100m2'!$C83,'Invertebrate Transects'!$F:$F,'Inverts per 100m2'!$D83,'Invertebrate Transects'!$M:$M,"macro")</f>
        <v>0</v>
      </c>
    </row>
    <row r="84" spans="1:6" x14ac:dyDescent="0.3">
      <c r="A84" t="s">
        <v>77</v>
      </c>
      <c r="B84" t="s">
        <v>162</v>
      </c>
      <c r="C84">
        <v>1</v>
      </c>
      <c r="D84">
        <v>3</v>
      </c>
      <c r="E84">
        <f>SUMIFS('Invertebrate Transects'!$L:$L,'Invertebrate Transects'!$D:$D,'Inverts per 100m2'!$B84,'Invertebrate Transects'!$H:$H,'Inverts per 100m2'!$A84,'Invertebrate Transects'!$E:$E,'Inverts per 100m2'!$C84,'Invertebrate Transects'!$F:$F,'Inverts per 100m2'!$D84,'Invertebrate Transects'!$M:$M,"micro")</f>
        <v>0</v>
      </c>
      <c r="F84">
        <f>SUMIFS('Invertebrate Transects'!$L:$L,'Invertebrate Transects'!$D:$D,'Inverts per 100m2'!$B84,'Invertebrate Transects'!$H:$H,'Inverts per 100m2'!$A84,'Invertebrate Transects'!$E:$E,'Inverts per 100m2'!$C84,'Invertebrate Transects'!$F:$F,'Inverts per 100m2'!$D84,'Invertebrate Transects'!$M:$M,"macro")</f>
        <v>0</v>
      </c>
    </row>
    <row r="85" spans="1:6" x14ac:dyDescent="0.3">
      <c r="A85" t="s">
        <v>100</v>
      </c>
      <c r="B85" t="s">
        <v>162</v>
      </c>
      <c r="C85">
        <v>1</v>
      </c>
      <c r="D85">
        <v>3</v>
      </c>
      <c r="E85">
        <f>SUMIFS('Invertebrate Transects'!$L:$L,'Invertebrate Transects'!$D:$D,'Inverts per 100m2'!$B85,'Invertebrate Transects'!$H:$H,'Inverts per 100m2'!$A85,'Invertebrate Transects'!$E:$E,'Inverts per 100m2'!$C85,'Invertebrate Transects'!$F:$F,'Inverts per 100m2'!$D85,'Invertebrate Transects'!$M:$M,"micro")</f>
        <v>0</v>
      </c>
      <c r="F85">
        <f>SUMIFS('Invertebrate Transects'!$L:$L,'Invertebrate Transects'!$D:$D,'Inverts per 100m2'!$B85,'Invertebrate Transects'!$H:$H,'Inverts per 100m2'!$A85,'Invertebrate Transects'!$E:$E,'Inverts per 100m2'!$C85,'Invertebrate Transects'!$F:$F,'Inverts per 100m2'!$D85,'Invertebrate Transects'!$M:$M,"macro")</f>
        <v>0</v>
      </c>
    </row>
    <row r="86" spans="1:6" x14ac:dyDescent="0.3">
      <c r="A86" t="s">
        <v>76</v>
      </c>
      <c r="B86" t="s">
        <v>162</v>
      </c>
      <c r="C86">
        <v>2</v>
      </c>
      <c r="D86">
        <v>1</v>
      </c>
      <c r="E86">
        <f>SUMIFS('Invertebrate Transects'!$L:$L,'Invertebrate Transects'!$D:$D,'Inverts per 100m2'!$B86,'Invertebrate Transects'!$H:$H,'Inverts per 100m2'!$A86,'Invertebrate Transects'!$E:$E,'Inverts per 100m2'!$C86,'Invertebrate Transects'!$F:$F,'Inverts per 100m2'!$D86,'Invertebrate Transects'!$M:$M,"micro")</f>
        <v>1.6666666666666667</v>
      </c>
      <c r="F86">
        <f>SUMIFS('Invertebrate Transects'!$L:$L,'Invertebrate Transects'!$D:$D,'Inverts per 100m2'!$B86,'Invertebrate Transects'!$H:$H,'Inverts per 100m2'!$A86,'Invertebrate Transects'!$E:$E,'Inverts per 100m2'!$C86,'Invertebrate Transects'!$F:$F,'Inverts per 100m2'!$D86,'Invertebrate Transects'!$M:$M,"macro")</f>
        <v>0</v>
      </c>
    </row>
    <row r="87" spans="1:6" x14ac:dyDescent="0.3">
      <c r="A87" t="s">
        <v>80</v>
      </c>
      <c r="B87" t="s">
        <v>162</v>
      </c>
      <c r="C87">
        <v>2</v>
      </c>
      <c r="D87">
        <v>1</v>
      </c>
      <c r="E87">
        <f>SUMIFS('Invertebrate Transects'!$L:$L,'Invertebrate Transects'!$D:$D,'Inverts per 100m2'!$B87,'Invertebrate Transects'!$H:$H,'Inverts per 100m2'!$A87,'Invertebrate Transects'!$E:$E,'Inverts per 100m2'!$C87,'Invertebrate Transects'!$F:$F,'Inverts per 100m2'!$D87,'Invertebrate Transects'!$M:$M,"micro")</f>
        <v>56.666666666666671</v>
      </c>
      <c r="F87">
        <f>SUMIFS('Invertebrate Transects'!$L:$L,'Invertebrate Transects'!$D:$D,'Inverts per 100m2'!$B87,'Invertebrate Transects'!$H:$H,'Inverts per 100m2'!$A87,'Invertebrate Transects'!$E:$E,'Inverts per 100m2'!$C87,'Invertebrate Transects'!$F:$F,'Inverts per 100m2'!$D87,'Invertebrate Transects'!$M:$M,"macro")</f>
        <v>0</v>
      </c>
    </row>
    <row r="88" spans="1:6" x14ac:dyDescent="0.3">
      <c r="A88" t="s">
        <v>75</v>
      </c>
      <c r="B88" t="s">
        <v>162</v>
      </c>
      <c r="C88">
        <v>2</v>
      </c>
      <c r="D88">
        <v>1</v>
      </c>
      <c r="E88">
        <f>SUMIFS('Invertebrate Transects'!$L:$L,'Invertebrate Transects'!$D:$D,'Inverts per 100m2'!$B88,'Invertebrate Transects'!$H:$H,'Inverts per 100m2'!$A88,'Invertebrate Transects'!$E:$E,'Inverts per 100m2'!$C88,'Invertebrate Transects'!$F:$F,'Inverts per 100m2'!$D88,'Invertebrate Transects'!$M:$M,"micro")</f>
        <v>0</v>
      </c>
      <c r="F88">
        <f>SUMIFS('Invertebrate Transects'!$L:$L,'Invertebrate Transects'!$D:$D,'Inverts per 100m2'!$B88,'Invertebrate Transects'!$H:$H,'Inverts per 100m2'!$A88,'Invertebrate Transects'!$E:$E,'Inverts per 100m2'!$C88,'Invertebrate Transects'!$F:$F,'Inverts per 100m2'!$D88,'Invertebrate Transects'!$M:$M,"macro")</f>
        <v>1.6666666666666667</v>
      </c>
    </row>
    <row r="89" spans="1:6" x14ac:dyDescent="0.3">
      <c r="A89" t="s">
        <v>78</v>
      </c>
      <c r="B89" t="s">
        <v>162</v>
      </c>
      <c r="C89">
        <v>2</v>
      </c>
      <c r="D89">
        <v>1</v>
      </c>
      <c r="E89">
        <f>SUMIFS('Invertebrate Transects'!$L:$L,'Invertebrate Transects'!$D:$D,'Inverts per 100m2'!$B89,'Invertebrate Transects'!$H:$H,'Inverts per 100m2'!$A89,'Invertebrate Transects'!$E:$E,'Inverts per 100m2'!$C89,'Invertebrate Transects'!$F:$F,'Inverts per 100m2'!$D89,'Invertebrate Transects'!$M:$M,"micro")</f>
        <v>0</v>
      </c>
      <c r="F89">
        <f>SUMIFS('Invertebrate Transects'!$L:$L,'Invertebrate Transects'!$D:$D,'Inverts per 100m2'!$B89,'Invertebrate Transects'!$H:$H,'Inverts per 100m2'!$A89,'Invertebrate Transects'!$E:$E,'Inverts per 100m2'!$C89,'Invertebrate Transects'!$F:$F,'Inverts per 100m2'!$D89,'Invertebrate Transects'!$M:$M,"macro")</f>
        <v>0</v>
      </c>
    </row>
    <row r="90" spans="1:6" x14ac:dyDescent="0.3">
      <c r="A90" t="s">
        <v>89</v>
      </c>
      <c r="B90" t="s">
        <v>162</v>
      </c>
      <c r="C90">
        <v>2</v>
      </c>
      <c r="D90">
        <v>1</v>
      </c>
      <c r="E90">
        <f>SUMIFS('Invertebrate Transects'!$L:$L,'Invertebrate Transects'!$D:$D,'Inverts per 100m2'!$B90,'Invertebrate Transects'!$H:$H,'Inverts per 100m2'!$A90,'Invertebrate Transects'!$E:$E,'Inverts per 100m2'!$C90,'Invertebrate Transects'!$F:$F,'Inverts per 100m2'!$D90,'Invertebrate Transects'!$M:$M,"micro")</f>
        <v>0</v>
      </c>
      <c r="F90">
        <f>SUMIFS('Invertebrate Transects'!$L:$L,'Invertebrate Transects'!$D:$D,'Inverts per 100m2'!$B90,'Invertebrate Transects'!$H:$H,'Inverts per 100m2'!$A90,'Invertebrate Transects'!$E:$E,'Inverts per 100m2'!$C90,'Invertebrate Transects'!$F:$F,'Inverts per 100m2'!$D90,'Invertebrate Transects'!$M:$M,"macro")</f>
        <v>0</v>
      </c>
    </row>
    <row r="91" spans="1:6" x14ac:dyDescent="0.3">
      <c r="A91" t="s">
        <v>77</v>
      </c>
      <c r="B91" t="s">
        <v>162</v>
      </c>
      <c r="C91">
        <v>2</v>
      </c>
      <c r="D91">
        <v>1</v>
      </c>
      <c r="E91">
        <f>SUMIFS('Invertebrate Transects'!$L:$L,'Invertebrate Transects'!$D:$D,'Inverts per 100m2'!$B91,'Invertebrate Transects'!$H:$H,'Inverts per 100m2'!$A91,'Invertebrate Transects'!$E:$E,'Inverts per 100m2'!$C91,'Invertebrate Transects'!$F:$F,'Inverts per 100m2'!$D91,'Invertebrate Transects'!$M:$M,"micro")</f>
        <v>0</v>
      </c>
      <c r="F91">
        <f>SUMIFS('Invertebrate Transects'!$L:$L,'Invertebrate Transects'!$D:$D,'Inverts per 100m2'!$B91,'Invertebrate Transects'!$H:$H,'Inverts per 100m2'!$A91,'Invertebrate Transects'!$E:$E,'Inverts per 100m2'!$C91,'Invertebrate Transects'!$F:$F,'Inverts per 100m2'!$D91,'Invertebrate Transects'!$M:$M,"macro")</f>
        <v>0</v>
      </c>
    </row>
    <row r="92" spans="1:6" x14ac:dyDescent="0.3">
      <c r="A92" t="s">
        <v>100</v>
      </c>
      <c r="B92" t="s">
        <v>162</v>
      </c>
      <c r="C92">
        <v>2</v>
      </c>
      <c r="D92">
        <v>1</v>
      </c>
      <c r="E92">
        <f>SUMIFS('Invertebrate Transects'!$L:$L,'Invertebrate Transects'!$D:$D,'Inverts per 100m2'!$B92,'Invertebrate Transects'!$H:$H,'Inverts per 100m2'!$A92,'Invertebrate Transects'!$E:$E,'Inverts per 100m2'!$C92,'Invertebrate Transects'!$F:$F,'Inverts per 100m2'!$D92,'Invertebrate Transects'!$M:$M,"micro")</f>
        <v>0</v>
      </c>
      <c r="F92">
        <f>SUMIFS('Invertebrate Transects'!$L:$L,'Invertebrate Transects'!$D:$D,'Inverts per 100m2'!$B92,'Invertebrate Transects'!$H:$H,'Inverts per 100m2'!$A92,'Invertebrate Transects'!$E:$E,'Inverts per 100m2'!$C92,'Invertebrate Transects'!$F:$F,'Inverts per 100m2'!$D92,'Invertebrate Transects'!$M:$M,"macro")</f>
        <v>0</v>
      </c>
    </row>
    <row r="93" spans="1:6" x14ac:dyDescent="0.3">
      <c r="A93" t="s">
        <v>76</v>
      </c>
      <c r="B93" t="s">
        <v>162</v>
      </c>
      <c r="C93">
        <v>2</v>
      </c>
      <c r="D93">
        <v>2</v>
      </c>
      <c r="E93">
        <f>SUMIFS('Invertebrate Transects'!$L:$L,'Invertebrate Transects'!$D:$D,'Inverts per 100m2'!$B93,'Invertebrate Transects'!$H:$H,'Inverts per 100m2'!$A93,'Invertebrate Transects'!$E:$E,'Inverts per 100m2'!$C93,'Invertebrate Transects'!$F:$F,'Inverts per 100m2'!$D93,'Invertebrate Transects'!$M:$M,"micro")</f>
        <v>0</v>
      </c>
      <c r="F93">
        <f>SUMIFS('Invertebrate Transects'!$L:$L,'Invertebrate Transects'!$D:$D,'Inverts per 100m2'!$B93,'Invertebrate Transects'!$H:$H,'Inverts per 100m2'!$A93,'Invertebrate Transects'!$E:$E,'Inverts per 100m2'!$C93,'Invertebrate Transects'!$F:$F,'Inverts per 100m2'!$D93,'Invertebrate Transects'!$M:$M,"macro")</f>
        <v>0</v>
      </c>
    </row>
    <row r="94" spans="1:6" x14ac:dyDescent="0.3">
      <c r="A94" t="s">
        <v>80</v>
      </c>
      <c r="B94" t="s">
        <v>162</v>
      </c>
      <c r="C94">
        <v>2</v>
      </c>
      <c r="D94">
        <v>2</v>
      </c>
      <c r="E94">
        <f>SUMIFS('Invertebrate Transects'!$L:$L,'Invertebrate Transects'!$D:$D,'Inverts per 100m2'!$B94,'Invertebrate Transects'!$H:$H,'Inverts per 100m2'!$A94,'Invertebrate Transects'!$E:$E,'Inverts per 100m2'!$C94,'Invertebrate Transects'!$F:$F,'Inverts per 100m2'!$D94,'Invertebrate Transects'!$M:$M,"micro")</f>
        <v>101.66666666666666</v>
      </c>
      <c r="F94">
        <f>SUMIFS('Invertebrate Transects'!$L:$L,'Invertebrate Transects'!$D:$D,'Inverts per 100m2'!$B94,'Invertebrate Transects'!$H:$H,'Inverts per 100m2'!$A94,'Invertebrate Transects'!$E:$E,'Inverts per 100m2'!$C94,'Invertebrate Transects'!$F:$F,'Inverts per 100m2'!$D94,'Invertebrate Transects'!$M:$M,"macro")</f>
        <v>0</v>
      </c>
    </row>
    <row r="95" spans="1:6" x14ac:dyDescent="0.3">
      <c r="A95" t="s">
        <v>75</v>
      </c>
      <c r="B95" t="s">
        <v>162</v>
      </c>
      <c r="C95">
        <v>2</v>
      </c>
      <c r="D95">
        <v>2</v>
      </c>
      <c r="E95">
        <f>SUMIFS('Invertebrate Transects'!$L:$L,'Invertebrate Transects'!$D:$D,'Inverts per 100m2'!$B95,'Invertebrate Transects'!$H:$H,'Inverts per 100m2'!$A95,'Invertebrate Transects'!$E:$E,'Inverts per 100m2'!$C95,'Invertebrate Transects'!$F:$F,'Inverts per 100m2'!$D95,'Invertebrate Transects'!$M:$M,"micro")</f>
        <v>0</v>
      </c>
      <c r="F95">
        <f>SUMIFS('Invertebrate Transects'!$L:$L,'Invertebrate Transects'!$D:$D,'Inverts per 100m2'!$B95,'Invertebrate Transects'!$H:$H,'Inverts per 100m2'!$A95,'Invertebrate Transects'!$E:$E,'Inverts per 100m2'!$C95,'Invertebrate Transects'!$F:$F,'Inverts per 100m2'!$D95,'Invertebrate Transects'!$M:$M,"macro")</f>
        <v>1.6666666666666667</v>
      </c>
    </row>
    <row r="96" spans="1:6" x14ac:dyDescent="0.3">
      <c r="A96" t="s">
        <v>78</v>
      </c>
      <c r="B96" t="s">
        <v>162</v>
      </c>
      <c r="C96">
        <v>2</v>
      </c>
      <c r="D96">
        <v>2</v>
      </c>
      <c r="E96">
        <f>SUMIFS('Invertebrate Transects'!$L:$L,'Invertebrate Transects'!$D:$D,'Inverts per 100m2'!$B96,'Invertebrate Transects'!$H:$H,'Inverts per 100m2'!$A96,'Invertebrate Transects'!$E:$E,'Inverts per 100m2'!$C96,'Invertebrate Transects'!$F:$F,'Inverts per 100m2'!$D96,'Invertebrate Transects'!$M:$M,"micro")</f>
        <v>6.666666666666667</v>
      </c>
      <c r="F96">
        <f>SUMIFS('Invertebrate Transects'!$L:$L,'Invertebrate Transects'!$D:$D,'Inverts per 100m2'!$B96,'Invertebrate Transects'!$H:$H,'Inverts per 100m2'!$A96,'Invertebrate Transects'!$E:$E,'Inverts per 100m2'!$C96,'Invertebrate Transects'!$F:$F,'Inverts per 100m2'!$D96,'Invertebrate Transects'!$M:$M,"macro")</f>
        <v>0</v>
      </c>
    </row>
    <row r="97" spans="1:6" x14ac:dyDescent="0.3">
      <c r="A97" t="s">
        <v>89</v>
      </c>
      <c r="B97" t="s">
        <v>162</v>
      </c>
      <c r="C97">
        <v>2</v>
      </c>
      <c r="D97">
        <v>2</v>
      </c>
      <c r="E97">
        <f>SUMIFS('Invertebrate Transects'!$L:$L,'Invertebrate Transects'!$D:$D,'Inverts per 100m2'!$B97,'Invertebrate Transects'!$H:$H,'Inverts per 100m2'!$A97,'Invertebrate Transects'!$E:$E,'Inverts per 100m2'!$C97,'Invertebrate Transects'!$F:$F,'Inverts per 100m2'!$D97,'Invertebrate Transects'!$M:$M,"micro")</f>
        <v>0</v>
      </c>
      <c r="F97">
        <f>SUMIFS('Invertebrate Transects'!$L:$L,'Invertebrate Transects'!$D:$D,'Inverts per 100m2'!$B97,'Invertebrate Transects'!$H:$H,'Inverts per 100m2'!$A97,'Invertebrate Transects'!$E:$E,'Inverts per 100m2'!$C97,'Invertebrate Transects'!$F:$F,'Inverts per 100m2'!$D97,'Invertebrate Transects'!$M:$M,"macro")</f>
        <v>0</v>
      </c>
    </row>
    <row r="98" spans="1:6" x14ac:dyDescent="0.3">
      <c r="A98" t="s">
        <v>77</v>
      </c>
      <c r="B98" t="s">
        <v>162</v>
      </c>
      <c r="C98">
        <v>2</v>
      </c>
      <c r="D98">
        <v>2</v>
      </c>
      <c r="E98">
        <f>SUMIFS('Invertebrate Transects'!$L:$L,'Invertebrate Transects'!$D:$D,'Inverts per 100m2'!$B98,'Invertebrate Transects'!$H:$H,'Inverts per 100m2'!$A98,'Invertebrate Transects'!$E:$E,'Inverts per 100m2'!$C98,'Invertebrate Transects'!$F:$F,'Inverts per 100m2'!$D98,'Invertebrate Transects'!$M:$M,"micro")</f>
        <v>0</v>
      </c>
      <c r="F98">
        <f>SUMIFS('Invertebrate Transects'!$L:$L,'Invertebrate Transects'!$D:$D,'Inverts per 100m2'!$B98,'Invertebrate Transects'!$H:$H,'Inverts per 100m2'!$A98,'Invertebrate Transects'!$E:$E,'Inverts per 100m2'!$C98,'Invertebrate Transects'!$F:$F,'Inverts per 100m2'!$D98,'Invertebrate Transects'!$M:$M,"macro")</f>
        <v>0</v>
      </c>
    </row>
    <row r="99" spans="1:6" x14ac:dyDescent="0.3">
      <c r="A99" t="s">
        <v>100</v>
      </c>
      <c r="B99" t="s">
        <v>162</v>
      </c>
      <c r="C99">
        <v>2</v>
      </c>
      <c r="D99">
        <v>2</v>
      </c>
      <c r="E99">
        <f>SUMIFS('Invertebrate Transects'!$L:$L,'Invertebrate Transects'!$D:$D,'Inverts per 100m2'!$B99,'Invertebrate Transects'!$H:$H,'Inverts per 100m2'!$A99,'Invertebrate Transects'!$E:$E,'Inverts per 100m2'!$C99,'Invertebrate Transects'!$F:$F,'Inverts per 100m2'!$D99,'Invertebrate Transects'!$M:$M,"micro")</f>
        <v>0</v>
      </c>
      <c r="F99">
        <f>SUMIFS('Invertebrate Transects'!$L:$L,'Invertebrate Transects'!$D:$D,'Inverts per 100m2'!$B99,'Invertebrate Transects'!$H:$H,'Inverts per 100m2'!$A99,'Invertebrate Transects'!$E:$E,'Inverts per 100m2'!$C99,'Invertebrate Transects'!$F:$F,'Inverts per 100m2'!$D99,'Invertebrate Transects'!$M:$M,"macro")</f>
        <v>0</v>
      </c>
    </row>
    <row r="100" spans="1:6" x14ac:dyDescent="0.3">
      <c r="A100" t="s">
        <v>76</v>
      </c>
      <c r="B100" t="s">
        <v>162</v>
      </c>
      <c r="C100">
        <v>2</v>
      </c>
      <c r="D100">
        <v>3</v>
      </c>
      <c r="E100">
        <f>SUMIFS('Invertebrate Transects'!$L:$L,'Invertebrate Transects'!$D:$D,'Inverts per 100m2'!$B100,'Invertebrate Transects'!$H:$H,'Inverts per 100m2'!$A100,'Invertebrate Transects'!$E:$E,'Inverts per 100m2'!$C100,'Invertebrate Transects'!$F:$F,'Inverts per 100m2'!$D100,'Invertebrate Transects'!$M:$M,"micro")</f>
        <v>0</v>
      </c>
      <c r="F100">
        <f>SUMIFS('Invertebrate Transects'!$L:$L,'Invertebrate Transects'!$D:$D,'Inverts per 100m2'!$B100,'Invertebrate Transects'!$H:$H,'Inverts per 100m2'!$A100,'Invertebrate Transects'!$E:$E,'Inverts per 100m2'!$C100,'Invertebrate Transects'!$F:$F,'Inverts per 100m2'!$D100,'Invertebrate Transects'!$M:$M,"macro")</f>
        <v>0</v>
      </c>
    </row>
    <row r="101" spans="1:6" x14ac:dyDescent="0.3">
      <c r="A101" t="s">
        <v>80</v>
      </c>
      <c r="B101" t="s">
        <v>162</v>
      </c>
      <c r="C101">
        <v>2</v>
      </c>
      <c r="D101">
        <v>3</v>
      </c>
      <c r="E101">
        <f>SUMIFS('Invertebrate Transects'!$L:$L,'Invertebrate Transects'!$D:$D,'Inverts per 100m2'!$B101,'Invertebrate Transects'!$H:$H,'Inverts per 100m2'!$A101,'Invertebrate Transects'!$E:$E,'Inverts per 100m2'!$C101,'Invertebrate Transects'!$F:$F,'Inverts per 100m2'!$D101,'Invertebrate Transects'!$M:$M,"micro")</f>
        <v>96.666666666666671</v>
      </c>
      <c r="F101">
        <f>SUMIFS('Invertebrate Transects'!$L:$L,'Invertebrate Transects'!$D:$D,'Inverts per 100m2'!$B101,'Invertebrate Transects'!$H:$H,'Inverts per 100m2'!$A101,'Invertebrate Transects'!$E:$E,'Inverts per 100m2'!$C101,'Invertebrate Transects'!$F:$F,'Inverts per 100m2'!$D101,'Invertebrate Transects'!$M:$M,"macro")</f>
        <v>0</v>
      </c>
    </row>
    <row r="102" spans="1:6" x14ac:dyDescent="0.3">
      <c r="A102" t="s">
        <v>75</v>
      </c>
      <c r="B102" t="s">
        <v>162</v>
      </c>
      <c r="C102">
        <v>2</v>
      </c>
      <c r="D102">
        <v>3</v>
      </c>
      <c r="E102">
        <f>SUMIFS('Invertebrate Transects'!$L:$L,'Invertebrate Transects'!$D:$D,'Inverts per 100m2'!$B102,'Invertebrate Transects'!$H:$H,'Inverts per 100m2'!$A102,'Invertebrate Transects'!$E:$E,'Inverts per 100m2'!$C102,'Invertebrate Transects'!$F:$F,'Inverts per 100m2'!$D102,'Invertebrate Transects'!$M:$M,"micro")</f>
        <v>0</v>
      </c>
      <c r="F102">
        <f>SUMIFS('Invertebrate Transects'!$L:$L,'Invertebrate Transects'!$D:$D,'Inverts per 100m2'!$B102,'Invertebrate Transects'!$H:$H,'Inverts per 100m2'!$A102,'Invertebrate Transects'!$E:$E,'Inverts per 100m2'!$C102,'Invertebrate Transects'!$F:$F,'Inverts per 100m2'!$D102,'Invertebrate Transects'!$M:$M,"macro")</f>
        <v>0</v>
      </c>
    </row>
    <row r="103" spans="1:6" x14ac:dyDescent="0.3">
      <c r="A103" t="s">
        <v>78</v>
      </c>
      <c r="B103" t="s">
        <v>162</v>
      </c>
      <c r="C103">
        <v>2</v>
      </c>
      <c r="D103">
        <v>3</v>
      </c>
      <c r="E103">
        <f>SUMIFS('Invertebrate Transects'!$L:$L,'Invertebrate Transects'!$D:$D,'Inverts per 100m2'!$B103,'Invertebrate Transects'!$H:$H,'Inverts per 100m2'!$A103,'Invertebrate Transects'!$E:$E,'Inverts per 100m2'!$C103,'Invertebrate Transects'!$F:$F,'Inverts per 100m2'!$D103,'Invertebrate Transects'!$M:$M,"micro")</f>
        <v>0</v>
      </c>
      <c r="F103">
        <f>SUMIFS('Invertebrate Transects'!$L:$L,'Invertebrate Transects'!$D:$D,'Inverts per 100m2'!$B103,'Invertebrate Transects'!$H:$H,'Inverts per 100m2'!$A103,'Invertebrate Transects'!$E:$E,'Inverts per 100m2'!$C103,'Invertebrate Transects'!$F:$F,'Inverts per 100m2'!$D103,'Invertebrate Transects'!$M:$M,"macro")</f>
        <v>0</v>
      </c>
    </row>
    <row r="104" spans="1:6" x14ac:dyDescent="0.3">
      <c r="A104" t="s">
        <v>89</v>
      </c>
      <c r="B104" t="s">
        <v>162</v>
      </c>
      <c r="C104">
        <v>2</v>
      </c>
      <c r="D104">
        <v>3</v>
      </c>
      <c r="E104">
        <f>SUMIFS('Invertebrate Transects'!$L:$L,'Invertebrate Transects'!$D:$D,'Inverts per 100m2'!$B104,'Invertebrate Transects'!$H:$H,'Inverts per 100m2'!$A104,'Invertebrate Transects'!$E:$E,'Inverts per 100m2'!$C104,'Invertebrate Transects'!$F:$F,'Inverts per 100m2'!$D104,'Invertebrate Transects'!$M:$M,"micro")</f>
        <v>0</v>
      </c>
      <c r="F104">
        <f>SUMIFS('Invertebrate Transects'!$L:$L,'Invertebrate Transects'!$D:$D,'Inverts per 100m2'!$B104,'Invertebrate Transects'!$H:$H,'Inverts per 100m2'!$A104,'Invertebrate Transects'!$E:$E,'Inverts per 100m2'!$C104,'Invertebrate Transects'!$F:$F,'Inverts per 100m2'!$D104,'Invertebrate Transects'!$M:$M,"macro")</f>
        <v>0</v>
      </c>
    </row>
    <row r="105" spans="1:6" x14ac:dyDescent="0.3">
      <c r="A105" t="s">
        <v>77</v>
      </c>
      <c r="B105" t="s">
        <v>162</v>
      </c>
      <c r="C105">
        <v>2</v>
      </c>
      <c r="D105">
        <v>3</v>
      </c>
      <c r="E105">
        <f>SUMIFS('Invertebrate Transects'!$L:$L,'Invertebrate Transects'!$D:$D,'Inverts per 100m2'!$B105,'Invertebrate Transects'!$H:$H,'Inverts per 100m2'!$A105,'Invertebrate Transects'!$E:$E,'Inverts per 100m2'!$C105,'Invertebrate Transects'!$F:$F,'Inverts per 100m2'!$D105,'Invertebrate Transects'!$M:$M,"micro")</f>
        <v>0</v>
      </c>
      <c r="F105">
        <f>SUMIFS('Invertebrate Transects'!$L:$L,'Invertebrate Transects'!$D:$D,'Inverts per 100m2'!$B105,'Invertebrate Transects'!$H:$H,'Inverts per 100m2'!$A105,'Invertebrate Transects'!$E:$E,'Inverts per 100m2'!$C105,'Invertebrate Transects'!$F:$F,'Inverts per 100m2'!$D105,'Invertebrate Transects'!$M:$M,"macro")</f>
        <v>1.6666666666666667</v>
      </c>
    </row>
    <row r="106" spans="1:6" x14ac:dyDescent="0.3">
      <c r="A106" t="s">
        <v>100</v>
      </c>
      <c r="B106" t="s">
        <v>162</v>
      </c>
      <c r="C106">
        <v>2</v>
      </c>
      <c r="D106">
        <v>3</v>
      </c>
      <c r="E106">
        <f>SUMIFS('Invertebrate Transects'!$L:$L,'Invertebrate Transects'!$D:$D,'Inverts per 100m2'!$B106,'Invertebrate Transects'!$H:$H,'Inverts per 100m2'!$A106,'Invertebrate Transects'!$E:$E,'Inverts per 100m2'!$C106,'Invertebrate Transects'!$F:$F,'Inverts per 100m2'!$D106,'Invertebrate Transects'!$M:$M,"micro")</f>
        <v>0</v>
      </c>
      <c r="F106">
        <f>SUMIFS('Invertebrate Transects'!$L:$L,'Invertebrate Transects'!$D:$D,'Inverts per 100m2'!$B106,'Invertebrate Transects'!$H:$H,'Inverts per 100m2'!$A106,'Invertebrate Transects'!$E:$E,'Inverts per 100m2'!$C106,'Invertebrate Transects'!$F:$F,'Inverts per 100m2'!$D106,'Invertebrate Transects'!$M:$M,"macro")</f>
        <v>0</v>
      </c>
    </row>
    <row r="107" spans="1:6" x14ac:dyDescent="0.3">
      <c r="A107" t="s">
        <v>76</v>
      </c>
      <c r="B107" t="s">
        <v>162</v>
      </c>
      <c r="C107">
        <v>3</v>
      </c>
      <c r="D107">
        <v>1</v>
      </c>
      <c r="E107">
        <f>SUMIFS('Invertebrate Transects'!$L:$L,'Invertebrate Transects'!$D:$D,'Inverts per 100m2'!$B107,'Invertebrate Transects'!$H:$H,'Inverts per 100m2'!$A107,'Invertebrate Transects'!$E:$E,'Inverts per 100m2'!$C107,'Invertebrate Transects'!$F:$F,'Inverts per 100m2'!$D107,'Invertebrate Transects'!$M:$M,"micro")</f>
        <v>1.6666666666666667</v>
      </c>
      <c r="F107">
        <f>SUMIFS('Invertebrate Transects'!$L:$L,'Invertebrate Transects'!$D:$D,'Inverts per 100m2'!$B107,'Invertebrate Transects'!$H:$H,'Inverts per 100m2'!$A107,'Invertebrate Transects'!$E:$E,'Inverts per 100m2'!$C107,'Invertebrate Transects'!$F:$F,'Inverts per 100m2'!$D107,'Invertebrate Transects'!$M:$M,"macro")</f>
        <v>0</v>
      </c>
    </row>
    <row r="108" spans="1:6" x14ac:dyDescent="0.3">
      <c r="A108" t="s">
        <v>80</v>
      </c>
      <c r="B108" t="s">
        <v>162</v>
      </c>
      <c r="C108">
        <v>3</v>
      </c>
      <c r="D108">
        <v>1</v>
      </c>
      <c r="E108">
        <f>SUMIFS('Invertebrate Transects'!$L:$L,'Invertebrate Transects'!$D:$D,'Inverts per 100m2'!$B108,'Invertebrate Transects'!$H:$H,'Inverts per 100m2'!$A108,'Invertebrate Transects'!$E:$E,'Inverts per 100m2'!$C108,'Invertebrate Transects'!$F:$F,'Inverts per 100m2'!$D108,'Invertebrate Transects'!$M:$M,"micro")</f>
        <v>15</v>
      </c>
      <c r="F108">
        <f>SUMIFS('Invertebrate Transects'!$L:$L,'Invertebrate Transects'!$D:$D,'Inverts per 100m2'!$B108,'Invertebrate Transects'!$H:$H,'Inverts per 100m2'!$A108,'Invertebrate Transects'!$E:$E,'Inverts per 100m2'!$C108,'Invertebrate Transects'!$F:$F,'Inverts per 100m2'!$D108,'Invertebrate Transects'!$M:$M,"macro")</f>
        <v>0</v>
      </c>
    </row>
    <row r="109" spans="1:6" x14ac:dyDescent="0.3">
      <c r="A109" t="s">
        <v>75</v>
      </c>
      <c r="B109" t="s">
        <v>162</v>
      </c>
      <c r="C109">
        <v>3</v>
      </c>
      <c r="D109">
        <v>1</v>
      </c>
      <c r="E109">
        <f>SUMIFS('Invertebrate Transects'!$L:$L,'Invertebrate Transects'!$D:$D,'Inverts per 100m2'!$B109,'Invertebrate Transects'!$H:$H,'Inverts per 100m2'!$A109,'Invertebrate Transects'!$E:$E,'Inverts per 100m2'!$C109,'Invertebrate Transects'!$F:$F,'Inverts per 100m2'!$D109,'Invertebrate Transects'!$M:$M,"micro")</f>
        <v>0</v>
      </c>
      <c r="F109">
        <f>SUMIFS('Invertebrate Transects'!$L:$L,'Invertebrate Transects'!$D:$D,'Inverts per 100m2'!$B109,'Invertebrate Transects'!$H:$H,'Inverts per 100m2'!$A109,'Invertebrate Transects'!$E:$E,'Inverts per 100m2'!$C109,'Invertebrate Transects'!$F:$F,'Inverts per 100m2'!$D109,'Invertebrate Transects'!$M:$M,"macro")</f>
        <v>1.6666666666666667</v>
      </c>
    </row>
    <row r="110" spans="1:6" x14ac:dyDescent="0.3">
      <c r="A110" t="s">
        <v>78</v>
      </c>
      <c r="B110" t="s">
        <v>162</v>
      </c>
      <c r="C110">
        <v>3</v>
      </c>
      <c r="D110">
        <v>1</v>
      </c>
      <c r="E110">
        <f>SUMIFS('Invertebrate Transects'!$L:$L,'Invertebrate Transects'!$D:$D,'Inverts per 100m2'!$B110,'Invertebrate Transects'!$H:$H,'Inverts per 100m2'!$A110,'Invertebrate Transects'!$E:$E,'Inverts per 100m2'!$C110,'Invertebrate Transects'!$F:$F,'Inverts per 100m2'!$D110,'Invertebrate Transects'!$M:$M,"micro")</f>
        <v>5</v>
      </c>
      <c r="F110">
        <f>SUMIFS('Invertebrate Transects'!$L:$L,'Invertebrate Transects'!$D:$D,'Inverts per 100m2'!$B110,'Invertebrate Transects'!$H:$H,'Inverts per 100m2'!$A110,'Invertebrate Transects'!$E:$E,'Inverts per 100m2'!$C110,'Invertebrate Transects'!$F:$F,'Inverts per 100m2'!$D110,'Invertebrate Transects'!$M:$M,"macro")</f>
        <v>0</v>
      </c>
    </row>
    <row r="111" spans="1:6" x14ac:dyDescent="0.3">
      <c r="A111" t="s">
        <v>89</v>
      </c>
      <c r="B111" t="s">
        <v>162</v>
      </c>
      <c r="C111">
        <v>3</v>
      </c>
      <c r="D111">
        <v>1</v>
      </c>
      <c r="E111">
        <f>SUMIFS('Invertebrate Transects'!$L:$L,'Invertebrate Transects'!$D:$D,'Inverts per 100m2'!$B111,'Invertebrate Transects'!$H:$H,'Inverts per 100m2'!$A111,'Invertebrate Transects'!$E:$E,'Inverts per 100m2'!$C111,'Invertebrate Transects'!$F:$F,'Inverts per 100m2'!$D111,'Invertebrate Transects'!$M:$M,"micro")</f>
        <v>0</v>
      </c>
      <c r="F111">
        <f>SUMIFS('Invertebrate Transects'!$L:$L,'Invertebrate Transects'!$D:$D,'Inverts per 100m2'!$B111,'Invertebrate Transects'!$H:$H,'Inverts per 100m2'!$A111,'Invertebrate Transects'!$E:$E,'Inverts per 100m2'!$C111,'Invertebrate Transects'!$F:$F,'Inverts per 100m2'!$D111,'Invertebrate Transects'!$M:$M,"macro")</f>
        <v>0</v>
      </c>
    </row>
    <row r="112" spans="1:6" x14ac:dyDescent="0.3">
      <c r="A112" t="s">
        <v>77</v>
      </c>
      <c r="B112" t="s">
        <v>162</v>
      </c>
      <c r="C112">
        <v>3</v>
      </c>
      <c r="D112">
        <v>1</v>
      </c>
      <c r="E112">
        <f>SUMIFS('Invertebrate Transects'!$L:$L,'Invertebrate Transects'!$D:$D,'Inverts per 100m2'!$B112,'Invertebrate Transects'!$H:$H,'Inverts per 100m2'!$A112,'Invertebrate Transects'!$E:$E,'Inverts per 100m2'!$C112,'Invertebrate Transects'!$F:$F,'Inverts per 100m2'!$D112,'Invertebrate Transects'!$M:$M,"micro")</f>
        <v>0</v>
      </c>
      <c r="F112">
        <f>SUMIFS('Invertebrate Transects'!$L:$L,'Invertebrate Transects'!$D:$D,'Inverts per 100m2'!$B112,'Invertebrate Transects'!$H:$H,'Inverts per 100m2'!$A112,'Invertebrate Transects'!$E:$E,'Inverts per 100m2'!$C112,'Invertebrate Transects'!$F:$F,'Inverts per 100m2'!$D112,'Invertebrate Transects'!$M:$M,"macro")</f>
        <v>0</v>
      </c>
    </row>
    <row r="113" spans="1:6" x14ac:dyDescent="0.3">
      <c r="A113" t="s">
        <v>100</v>
      </c>
      <c r="B113" t="s">
        <v>162</v>
      </c>
      <c r="C113">
        <v>3</v>
      </c>
      <c r="D113">
        <v>1</v>
      </c>
      <c r="E113">
        <f>SUMIFS('Invertebrate Transects'!$L:$L,'Invertebrate Transects'!$D:$D,'Inverts per 100m2'!$B113,'Invertebrate Transects'!$H:$H,'Inverts per 100m2'!$A113,'Invertebrate Transects'!$E:$E,'Inverts per 100m2'!$C113,'Invertebrate Transects'!$F:$F,'Inverts per 100m2'!$D113,'Invertebrate Transects'!$M:$M,"micro")</f>
        <v>1.6666666666666667</v>
      </c>
      <c r="F113">
        <f>SUMIFS('Invertebrate Transects'!$L:$L,'Invertebrate Transects'!$D:$D,'Inverts per 100m2'!$B113,'Invertebrate Transects'!$H:$H,'Inverts per 100m2'!$A113,'Invertebrate Transects'!$E:$E,'Inverts per 100m2'!$C113,'Invertebrate Transects'!$F:$F,'Inverts per 100m2'!$D113,'Invertebrate Transects'!$M:$M,"macro")</f>
        <v>0</v>
      </c>
    </row>
    <row r="114" spans="1:6" x14ac:dyDescent="0.3">
      <c r="A114" t="s">
        <v>76</v>
      </c>
      <c r="B114" t="s">
        <v>162</v>
      </c>
      <c r="C114">
        <v>3</v>
      </c>
      <c r="D114">
        <v>2</v>
      </c>
      <c r="E114">
        <f>SUMIFS('Invertebrate Transects'!$L:$L,'Invertebrate Transects'!$D:$D,'Inverts per 100m2'!$B114,'Invertebrate Transects'!$H:$H,'Inverts per 100m2'!$A114,'Invertebrate Transects'!$E:$E,'Inverts per 100m2'!$C114,'Invertebrate Transects'!$F:$F,'Inverts per 100m2'!$D114,'Invertebrate Transects'!$M:$M,"micro")</f>
        <v>0</v>
      </c>
      <c r="F114">
        <f>SUMIFS('Invertebrate Transects'!$L:$L,'Invertebrate Transects'!$D:$D,'Inverts per 100m2'!$B114,'Invertebrate Transects'!$H:$H,'Inverts per 100m2'!$A114,'Invertebrate Transects'!$E:$E,'Inverts per 100m2'!$C114,'Invertebrate Transects'!$F:$F,'Inverts per 100m2'!$D114,'Invertebrate Transects'!$M:$M,"macro")</f>
        <v>0</v>
      </c>
    </row>
    <row r="115" spans="1:6" x14ac:dyDescent="0.3">
      <c r="A115" t="s">
        <v>80</v>
      </c>
      <c r="B115" t="s">
        <v>162</v>
      </c>
      <c r="C115">
        <v>3</v>
      </c>
      <c r="D115">
        <v>2</v>
      </c>
      <c r="E115">
        <f>SUMIFS('Invertebrate Transects'!$L:$L,'Invertebrate Transects'!$D:$D,'Inverts per 100m2'!$B115,'Invertebrate Transects'!$H:$H,'Inverts per 100m2'!$A115,'Invertebrate Transects'!$E:$E,'Inverts per 100m2'!$C115,'Invertebrate Transects'!$F:$F,'Inverts per 100m2'!$D115,'Invertebrate Transects'!$M:$M,"micro")</f>
        <v>13.333333333333332</v>
      </c>
      <c r="F115">
        <f>SUMIFS('Invertebrate Transects'!$L:$L,'Invertebrate Transects'!$D:$D,'Inverts per 100m2'!$B115,'Invertebrate Transects'!$H:$H,'Inverts per 100m2'!$A115,'Invertebrate Transects'!$E:$E,'Inverts per 100m2'!$C115,'Invertebrate Transects'!$F:$F,'Inverts per 100m2'!$D115,'Invertebrate Transects'!$M:$M,"macro")</f>
        <v>0</v>
      </c>
    </row>
    <row r="116" spans="1:6" x14ac:dyDescent="0.3">
      <c r="A116" t="s">
        <v>75</v>
      </c>
      <c r="B116" t="s">
        <v>162</v>
      </c>
      <c r="C116">
        <v>3</v>
      </c>
      <c r="D116">
        <v>2</v>
      </c>
      <c r="E116">
        <f>SUMIFS('Invertebrate Transects'!$L:$L,'Invertebrate Transects'!$D:$D,'Inverts per 100m2'!$B116,'Invertebrate Transects'!$H:$H,'Inverts per 100m2'!$A116,'Invertebrate Transects'!$E:$E,'Inverts per 100m2'!$C116,'Invertebrate Transects'!$F:$F,'Inverts per 100m2'!$D116,'Invertebrate Transects'!$M:$M,"micro")</f>
        <v>0</v>
      </c>
      <c r="F116">
        <f>SUMIFS('Invertebrate Transects'!$L:$L,'Invertebrate Transects'!$D:$D,'Inverts per 100m2'!$B116,'Invertebrate Transects'!$H:$H,'Inverts per 100m2'!$A116,'Invertebrate Transects'!$E:$E,'Inverts per 100m2'!$C116,'Invertebrate Transects'!$F:$F,'Inverts per 100m2'!$D116,'Invertebrate Transects'!$M:$M,"macro")</f>
        <v>0</v>
      </c>
    </row>
    <row r="117" spans="1:6" x14ac:dyDescent="0.3">
      <c r="A117" t="s">
        <v>78</v>
      </c>
      <c r="B117" t="s">
        <v>162</v>
      </c>
      <c r="C117">
        <v>3</v>
      </c>
      <c r="D117">
        <v>2</v>
      </c>
      <c r="E117">
        <f>SUMIFS('Invertebrate Transects'!$L:$L,'Invertebrate Transects'!$D:$D,'Inverts per 100m2'!$B117,'Invertebrate Transects'!$H:$H,'Inverts per 100m2'!$A117,'Invertebrate Transects'!$E:$E,'Inverts per 100m2'!$C117,'Invertebrate Transects'!$F:$F,'Inverts per 100m2'!$D117,'Invertebrate Transects'!$M:$M,"micro")</f>
        <v>1.6666666666666667</v>
      </c>
      <c r="F117">
        <f>SUMIFS('Invertebrate Transects'!$L:$L,'Invertebrate Transects'!$D:$D,'Inverts per 100m2'!$B117,'Invertebrate Transects'!$H:$H,'Inverts per 100m2'!$A117,'Invertebrate Transects'!$E:$E,'Inverts per 100m2'!$C117,'Invertebrate Transects'!$F:$F,'Inverts per 100m2'!$D117,'Invertebrate Transects'!$M:$M,"macro")</f>
        <v>0</v>
      </c>
    </row>
    <row r="118" spans="1:6" x14ac:dyDescent="0.3">
      <c r="A118" t="s">
        <v>89</v>
      </c>
      <c r="B118" t="s">
        <v>162</v>
      </c>
      <c r="C118">
        <v>3</v>
      </c>
      <c r="D118">
        <v>2</v>
      </c>
      <c r="E118">
        <f>SUMIFS('Invertebrate Transects'!$L:$L,'Invertebrate Transects'!$D:$D,'Inverts per 100m2'!$B118,'Invertebrate Transects'!$H:$H,'Inverts per 100m2'!$A118,'Invertebrate Transects'!$E:$E,'Inverts per 100m2'!$C118,'Invertebrate Transects'!$F:$F,'Inverts per 100m2'!$D118,'Invertebrate Transects'!$M:$M,"micro")</f>
        <v>0</v>
      </c>
      <c r="F118">
        <f>SUMIFS('Invertebrate Transects'!$L:$L,'Invertebrate Transects'!$D:$D,'Inverts per 100m2'!$B118,'Invertebrate Transects'!$H:$H,'Inverts per 100m2'!$A118,'Invertebrate Transects'!$E:$E,'Inverts per 100m2'!$C118,'Invertebrate Transects'!$F:$F,'Inverts per 100m2'!$D118,'Invertebrate Transects'!$M:$M,"macro")</f>
        <v>0</v>
      </c>
    </row>
    <row r="119" spans="1:6" x14ac:dyDescent="0.3">
      <c r="A119" t="s">
        <v>77</v>
      </c>
      <c r="B119" t="s">
        <v>162</v>
      </c>
      <c r="C119">
        <v>3</v>
      </c>
      <c r="D119">
        <v>2</v>
      </c>
      <c r="E119">
        <f>SUMIFS('Invertebrate Transects'!$L:$L,'Invertebrate Transects'!$D:$D,'Inverts per 100m2'!$B119,'Invertebrate Transects'!$H:$H,'Inverts per 100m2'!$A119,'Invertebrate Transects'!$E:$E,'Inverts per 100m2'!$C119,'Invertebrate Transects'!$F:$F,'Inverts per 100m2'!$D119,'Invertebrate Transects'!$M:$M,"micro")</f>
        <v>0</v>
      </c>
      <c r="F119">
        <f>SUMIFS('Invertebrate Transects'!$L:$L,'Invertebrate Transects'!$D:$D,'Inverts per 100m2'!$B119,'Invertebrate Transects'!$H:$H,'Inverts per 100m2'!$A119,'Invertebrate Transects'!$E:$E,'Inverts per 100m2'!$C119,'Invertebrate Transects'!$F:$F,'Inverts per 100m2'!$D119,'Invertebrate Transects'!$M:$M,"macro")</f>
        <v>0</v>
      </c>
    </row>
    <row r="120" spans="1:6" x14ac:dyDescent="0.3">
      <c r="A120" t="s">
        <v>100</v>
      </c>
      <c r="B120" t="s">
        <v>162</v>
      </c>
      <c r="C120">
        <v>3</v>
      </c>
      <c r="D120">
        <v>2</v>
      </c>
      <c r="E120">
        <f>SUMIFS('Invertebrate Transects'!$L:$L,'Invertebrate Transects'!$D:$D,'Inverts per 100m2'!$B120,'Invertebrate Transects'!$H:$H,'Inverts per 100m2'!$A120,'Invertebrate Transects'!$E:$E,'Inverts per 100m2'!$C120,'Invertebrate Transects'!$F:$F,'Inverts per 100m2'!$D120,'Invertebrate Transects'!$M:$M,"micro")</f>
        <v>0</v>
      </c>
      <c r="F120">
        <f>SUMIFS('Invertebrate Transects'!$L:$L,'Invertebrate Transects'!$D:$D,'Inverts per 100m2'!$B120,'Invertebrate Transects'!$H:$H,'Inverts per 100m2'!$A120,'Invertebrate Transects'!$E:$E,'Inverts per 100m2'!$C120,'Invertebrate Transects'!$F:$F,'Inverts per 100m2'!$D120,'Invertebrate Transects'!$M:$M,"macro")</f>
        <v>0</v>
      </c>
    </row>
    <row r="121" spans="1:6" x14ac:dyDescent="0.3">
      <c r="A121" t="s">
        <v>76</v>
      </c>
      <c r="B121" t="s">
        <v>162</v>
      </c>
      <c r="C121">
        <v>3</v>
      </c>
      <c r="D121">
        <v>3</v>
      </c>
      <c r="E121">
        <f>SUMIFS('Invertebrate Transects'!$L:$L,'Invertebrate Transects'!$D:$D,'Inverts per 100m2'!$B121,'Invertebrate Transects'!$H:$H,'Inverts per 100m2'!$A121,'Invertebrate Transects'!$E:$E,'Inverts per 100m2'!$C121,'Invertebrate Transects'!$F:$F,'Inverts per 100m2'!$D121,'Invertebrate Transects'!$M:$M,"micro")</f>
        <v>0</v>
      </c>
      <c r="F121">
        <f>SUMIFS('Invertebrate Transects'!$L:$L,'Invertebrate Transects'!$D:$D,'Inverts per 100m2'!$B121,'Invertebrate Transects'!$H:$H,'Inverts per 100m2'!$A121,'Invertebrate Transects'!$E:$E,'Inverts per 100m2'!$C121,'Invertebrate Transects'!$F:$F,'Inverts per 100m2'!$D121,'Invertebrate Transects'!$M:$M,"macro")</f>
        <v>0</v>
      </c>
    </row>
    <row r="122" spans="1:6" x14ac:dyDescent="0.3">
      <c r="A122" t="s">
        <v>80</v>
      </c>
      <c r="B122" t="s">
        <v>162</v>
      </c>
      <c r="C122">
        <v>3</v>
      </c>
      <c r="D122">
        <v>3</v>
      </c>
      <c r="E122">
        <f>SUMIFS('Invertebrate Transects'!$L:$L,'Invertebrate Transects'!$D:$D,'Inverts per 100m2'!$B122,'Invertebrate Transects'!$H:$H,'Inverts per 100m2'!$A122,'Invertebrate Transects'!$E:$E,'Inverts per 100m2'!$C122,'Invertebrate Transects'!$F:$F,'Inverts per 100m2'!$D122,'Invertebrate Transects'!$M:$M,"micro")</f>
        <v>3.3333333333333335</v>
      </c>
      <c r="F122">
        <f>SUMIFS('Invertebrate Transects'!$L:$L,'Invertebrate Transects'!$D:$D,'Inverts per 100m2'!$B122,'Invertebrate Transects'!$H:$H,'Inverts per 100m2'!$A122,'Invertebrate Transects'!$E:$E,'Inverts per 100m2'!$C122,'Invertebrate Transects'!$F:$F,'Inverts per 100m2'!$D122,'Invertebrate Transects'!$M:$M,"macro")</f>
        <v>0</v>
      </c>
    </row>
    <row r="123" spans="1:6" x14ac:dyDescent="0.3">
      <c r="A123" t="s">
        <v>75</v>
      </c>
      <c r="B123" t="s">
        <v>162</v>
      </c>
      <c r="C123">
        <v>3</v>
      </c>
      <c r="D123">
        <v>3</v>
      </c>
      <c r="E123">
        <f>SUMIFS('Invertebrate Transects'!$L:$L,'Invertebrate Transects'!$D:$D,'Inverts per 100m2'!$B123,'Invertebrate Transects'!$H:$H,'Inverts per 100m2'!$A123,'Invertebrate Transects'!$E:$E,'Inverts per 100m2'!$C123,'Invertebrate Transects'!$F:$F,'Inverts per 100m2'!$D123,'Invertebrate Transects'!$M:$M,"micro")</f>
        <v>0</v>
      </c>
      <c r="F123">
        <f>SUMIFS('Invertebrate Transects'!$L:$L,'Invertebrate Transects'!$D:$D,'Inverts per 100m2'!$B123,'Invertebrate Transects'!$H:$H,'Inverts per 100m2'!$A123,'Invertebrate Transects'!$E:$E,'Inverts per 100m2'!$C123,'Invertebrate Transects'!$F:$F,'Inverts per 100m2'!$D123,'Invertebrate Transects'!$M:$M,"macro")</f>
        <v>0</v>
      </c>
    </row>
    <row r="124" spans="1:6" x14ac:dyDescent="0.3">
      <c r="A124" t="s">
        <v>78</v>
      </c>
      <c r="B124" t="s">
        <v>162</v>
      </c>
      <c r="C124">
        <v>3</v>
      </c>
      <c r="D124">
        <v>3</v>
      </c>
      <c r="E124">
        <f>SUMIFS('Invertebrate Transects'!$L:$L,'Invertebrate Transects'!$D:$D,'Inverts per 100m2'!$B124,'Invertebrate Transects'!$H:$H,'Inverts per 100m2'!$A124,'Invertebrate Transects'!$E:$E,'Inverts per 100m2'!$C124,'Invertebrate Transects'!$F:$F,'Inverts per 100m2'!$D124,'Invertebrate Transects'!$M:$M,"micro")</f>
        <v>1.6666666666666667</v>
      </c>
      <c r="F124">
        <f>SUMIFS('Invertebrate Transects'!$L:$L,'Invertebrate Transects'!$D:$D,'Inverts per 100m2'!$B124,'Invertebrate Transects'!$H:$H,'Inverts per 100m2'!$A124,'Invertebrate Transects'!$E:$E,'Inverts per 100m2'!$C124,'Invertebrate Transects'!$F:$F,'Inverts per 100m2'!$D124,'Invertebrate Transects'!$M:$M,"macro")</f>
        <v>0</v>
      </c>
    </row>
    <row r="125" spans="1:6" x14ac:dyDescent="0.3">
      <c r="A125" t="s">
        <v>89</v>
      </c>
      <c r="B125" t="s">
        <v>162</v>
      </c>
      <c r="C125">
        <v>3</v>
      </c>
      <c r="D125">
        <v>3</v>
      </c>
      <c r="E125">
        <f>SUMIFS('Invertebrate Transects'!$L:$L,'Invertebrate Transects'!$D:$D,'Inverts per 100m2'!$B125,'Invertebrate Transects'!$H:$H,'Inverts per 100m2'!$A125,'Invertebrate Transects'!$E:$E,'Inverts per 100m2'!$C125,'Invertebrate Transects'!$F:$F,'Inverts per 100m2'!$D125,'Invertebrate Transects'!$M:$M,"micro")</f>
        <v>0</v>
      </c>
      <c r="F125">
        <f>SUMIFS('Invertebrate Transects'!$L:$L,'Invertebrate Transects'!$D:$D,'Inverts per 100m2'!$B125,'Invertebrate Transects'!$H:$H,'Inverts per 100m2'!$A125,'Invertebrate Transects'!$E:$E,'Inverts per 100m2'!$C125,'Invertebrate Transects'!$F:$F,'Inverts per 100m2'!$D125,'Invertebrate Transects'!$M:$M,"macro")</f>
        <v>0</v>
      </c>
    </row>
    <row r="126" spans="1:6" x14ac:dyDescent="0.3">
      <c r="A126" t="s">
        <v>77</v>
      </c>
      <c r="B126" t="s">
        <v>162</v>
      </c>
      <c r="C126">
        <v>3</v>
      </c>
      <c r="D126">
        <v>3</v>
      </c>
      <c r="E126">
        <f>SUMIFS('Invertebrate Transects'!$L:$L,'Invertebrate Transects'!$D:$D,'Inverts per 100m2'!$B126,'Invertebrate Transects'!$H:$H,'Inverts per 100m2'!$A126,'Invertebrate Transects'!$E:$E,'Inverts per 100m2'!$C126,'Invertebrate Transects'!$F:$F,'Inverts per 100m2'!$D126,'Invertebrate Transects'!$M:$M,"micro")</f>
        <v>0</v>
      </c>
      <c r="F126">
        <f>SUMIFS('Invertebrate Transects'!$L:$L,'Invertebrate Transects'!$D:$D,'Inverts per 100m2'!$B126,'Invertebrate Transects'!$H:$H,'Inverts per 100m2'!$A126,'Invertebrate Transects'!$E:$E,'Inverts per 100m2'!$C126,'Invertebrate Transects'!$F:$F,'Inverts per 100m2'!$D126,'Invertebrate Transects'!$M:$M,"macro")</f>
        <v>0</v>
      </c>
    </row>
    <row r="127" spans="1:6" x14ac:dyDescent="0.3">
      <c r="A127" t="s">
        <v>100</v>
      </c>
      <c r="B127" t="s">
        <v>162</v>
      </c>
      <c r="C127">
        <v>3</v>
      </c>
      <c r="D127">
        <v>3</v>
      </c>
      <c r="E127">
        <f>SUMIFS('Invertebrate Transects'!$L:$L,'Invertebrate Transects'!$D:$D,'Inverts per 100m2'!$B127,'Invertebrate Transects'!$H:$H,'Inverts per 100m2'!$A127,'Invertebrate Transects'!$E:$E,'Inverts per 100m2'!$C127,'Invertebrate Transects'!$F:$F,'Inverts per 100m2'!$D127,'Invertebrate Transects'!$M:$M,"micro")</f>
        <v>0</v>
      </c>
      <c r="F127">
        <f>SUMIFS('Invertebrate Transects'!$L:$L,'Invertebrate Transects'!$D:$D,'Inverts per 100m2'!$B127,'Invertebrate Transects'!$H:$H,'Inverts per 100m2'!$A127,'Invertebrate Transects'!$E:$E,'Inverts per 100m2'!$C127,'Invertebrate Transects'!$F:$F,'Inverts per 100m2'!$D127,'Invertebrate Transects'!$M:$M,"macro")</f>
        <v>0</v>
      </c>
    </row>
    <row r="128" spans="1:6" x14ac:dyDescent="0.3">
      <c r="A128" t="s">
        <v>76</v>
      </c>
      <c r="B128" t="s">
        <v>159</v>
      </c>
      <c r="C128">
        <v>1</v>
      </c>
      <c r="D128">
        <v>1</v>
      </c>
      <c r="E128">
        <f>SUMIFS('Invertebrate Transects'!$L:$L,'Invertebrate Transects'!$D:$D,'Inverts per 100m2'!$B128,'Invertebrate Transects'!$H:$H,'Inverts per 100m2'!$A128,'Invertebrate Transects'!$E:$E,'Inverts per 100m2'!$C128,'Invertebrate Transects'!$F:$F,'Inverts per 100m2'!$D128,'Invertebrate Transects'!$M:$M,"micro")</f>
        <v>3.3333333333333335</v>
      </c>
      <c r="F128">
        <f>SUMIFS('Invertebrate Transects'!$L:$L,'Invertebrate Transects'!$D:$D,'Inverts per 100m2'!$B128,'Invertebrate Transects'!$H:$H,'Inverts per 100m2'!$A128,'Invertebrate Transects'!$E:$E,'Inverts per 100m2'!$C128,'Invertebrate Transects'!$F:$F,'Inverts per 100m2'!$D128,'Invertebrate Transects'!$M:$M,"macro")</f>
        <v>1.6666666666666667</v>
      </c>
    </row>
    <row r="129" spans="1:6" x14ac:dyDescent="0.3">
      <c r="A129" t="s">
        <v>80</v>
      </c>
      <c r="B129" t="s">
        <v>159</v>
      </c>
      <c r="C129">
        <v>1</v>
      </c>
      <c r="D129">
        <v>1</v>
      </c>
      <c r="E129">
        <f>SUMIFS('Invertebrate Transects'!$L:$L,'Invertebrate Transects'!$D:$D,'Inverts per 100m2'!$B129,'Invertebrate Transects'!$H:$H,'Inverts per 100m2'!$A129,'Invertebrate Transects'!$E:$E,'Inverts per 100m2'!$C129,'Invertebrate Transects'!$F:$F,'Inverts per 100m2'!$D129,'Invertebrate Transects'!$M:$M,"micro")</f>
        <v>25</v>
      </c>
      <c r="F129">
        <f>SUMIFS('Invertebrate Transects'!$L:$L,'Invertebrate Transects'!$D:$D,'Inverts per 100m2'!$B129,'Invertebrate Transects'!$H:$H,'Inverts per 100m2'!$A129,'Invertebrate Transects'!$E:$E,'Inverts per 100m2'!$C129,'Invertebrate Transects'!$F:$F,'Inverts per 100m2'!$D129,'Invertebrate Transects'!$M:$M,"macro")</f>
        <v>0</v>
      </c>
    </row>
    <row r="130" spans="1:6" x14ac:dyDescent="0.3">
      <c r="A130" t="s">
        <v>75</v>
      </c>
      <c r="B130" t="s">
        <v>159</v>
      </c>
      <c r="C130">
        <v>1</v>
      </c>
      <c r="D130">
        <v>1</v>
      </c>
      <c r="E130">
        <f>SUMIFS('Invertebrate Transects'!$L:$L,'Invertebrate Transects'!$D:$D,'Inverts per 100m2'!$B130,'Invertebrate Transects'!$H:$H,'Inverts per 100m2'!$A130,'Invertebrate Transects'!$E:$E,'Inverts per 100m2'!$C130,'Invertebrate Transects'!$F:$F,'Inverts per 100m2'!$D130,'Invertebrate Transects'!$M:$M,"micro")</f>
        <v>0</v>
      </c>
      <c r="F130">
        <f>SUMIFS('Invertebrate Transects'!$L:$L,'Invertebrate Transects'!$D:$D,'Inverts per 100m2'!$B130,'Invertebrate Transects'!$H:$H,'Inverts per 100m2'!$A130,'Invertebrate Transects'!$E:$E,'Inverts per 100m2'!$C130,'Invertebrate Transects'!$F:$F,'Inverts per 100m2'!$D130,'Invertebrate Transects'!$M:$M,"macro")</f>
        <v>0</v>
      </c>
    </row>
    <row r="131" spans="1:6" x14ac:dyDescent="0.3">
      <c r="A131" t="s">
        <v>78</v>
      </c>
      <c r="B131" t="s">
        <v>159</v>
      </c>
      <c r="C131">
        <v>1</v>
      </c>
      <c r="D131">
        <v>1</v>
      </c>
      <c r="E131">
        <f>SUMIFS('Invertebrate Transects'!$L:$L,'Invertebrate Transects'!$D:$D,'Inverts per 100m2'!$B131,'Invertebrate Transects'!$H:$H,'Inverts per 100m2'!$A131,'Invertebrate Transects'!$E:$E,'Inverts per 100m2'!$C131,'Invertebrate Transects'!$F:$F,'Inverts per 100m2'!$D131,'Invertebrate Transects'!$M:$M,"micro")</f>
        <v>0</v>
      </c>
      <c r="F131">
        <f>SUMIFS('Invertebrate Transects'!$L:$L,'Invertebrate Transects'!$D:$D,'Inverts per 100m2'!$B131,'Invertebrate Transects'!$H:$H,'Inverts per 100m2'!$A131,'Invertebrate Transects'!$E:$E,'Inverts per 100m2'!$C131,'Invertebrate Transects'!$F:$F,'Inverts per 100m2'!$D131,'Invertebrate Transects'!$M:$M,"macro")</f>
        <v>0</v>
      </c>
    </row>
    <row r="132" spans="1:6" x14ac:dyDescent="0.3">
      <c r="A132" t="s">
        <v>89</v>
      </c>
      <c r="B132" t="s">
        <v>159</v>
      </c>
      <c r="C132">
        <v>1</v>
      </c>
      <c r="D132">
        <v>1</v>
      </c>
      <c r="E132">
        <f>SUMIFS('Invertebrate Transects'!$L:$L,'Invertebrate Transects'!$D:$D,'Inverts per 100m2'!$B132,'Invertebrate Transects'!$H:$H,'Inverts per 100m2'!$A132,'Invertebrate Transects'!$E:$E,'Inverts per 100m2'!$C132,'Invertebrate Transects'!$F:$F,'Inverts per 100m2'!$D132,'Invertebrate Transects'!$M:$M,"micro")</f>
        <v>0</v>
      </c>
      <c r="F132">
        <f>SUMIFS('Invertebrate Transects'!$L:$L,'Invertebrate Transects'!$D:$D,'Inverts per 100m2'!$B132,'Invertebrate Transects'!$H:$H,'Inverts per 100m2'!$A132,'Invertebrate Transects'!$E:$E,'Inverts per 100m2'!$C132,'Invertebrate Transects'!$F:$F,'Inverts per 100m2'!$D132,'Invertebrate Transects'!$M:$M,"macro")</f>
        <v>0</v>
      </c>
    </row>
    <row r="133" spans="1:6" x14ac:dyDescent="0.3">
      <c r="A133" t="s">
        <v>77</v>
      </c>
      <c r="B133" t="s">
        <v>159</v>
      </c>
      <c r="C133">
        <v>1</v>
      </c>
      <c r="D133">
        <v>1</v>
      </c>
      <c r="E133">
        <f>SUMIFS('Invertebrate Transects'!$L:$L,'Invertebrate Transects'!$D:$D,'Inverts per 100m2'!$B133,'Invertebrate Transects'!$H:$H,'Inverts per 100m2'!$A133,'Invertebrate Transects'!$E:$E,'Inverts per 100m2'!$C133,'Invertebrate Transects'!$F:$F,'Inverts per 100m2'!$D133,'Invertebrate Transects'!$M:$M,"micro")</f>
        <v>0</v>
      </c>
      <c r="F133">
        <f>SUMIFS('Invertebrate Transects'!$L:$L,'Invertebrate Transects'!$D:$D,'Inverts per 100m2'!$B133,'Invertebrate Transects'!$H:$H,'Inverts per 100m2'!$A133,'Invertebrate Transects'!$E:$E,'Inverts per 100m2'!$C133,'Invertebrate Transects'!$F:$F,'Inverts per 100m2'!$D133,'Invertebrate Transects'!$M:$M,"macro")</f>
        <v>0</v>
      </c>
    </row>
    <row r="134" spans="1:6" x14ac:dyDescent="0.3">
      <c r="A134" t="s">
        <v>100</v>
      </c>
      <c r="B134" t="s">
        <v>159</v>
      </c>
      <c r="C134">
        <v>1</v>
      </c>
      <c r="D134">
        <v>1</v>
      </c>
      <c r="E134">
        <f>SUMIFS('Invertebrate Transects'!$L:$L,'Invertebrate Transects'!$D:$D,'Inverts per 100m2'!$B134,'Invertebrate Transects'!$H:$H,'Inverts per 100m2'!$A134,'Invertebrate Transects'!$E:$E,'Inverts per 100m2'!$C134,'Invertebrate Transects'!$F:$F,'Inverts per 100m2'!$D134,'Invertebrate Transects'!$M:$M,"micro")</f>
        <v>0</v>
      </c>
      <c r="F134">
        <f>SUMIFS('Invertebrate Transects'!$L:$L,'Invertebrate Transects'!$D:$D,'Inverts per 100m2'!$B134,'Invertebrate Transects'!$H:$H,'Inverts per 100m2'!$A134,'Invertebrate Transects'!$E:$E,'Inverts per 100m2'!$C134,'Invertebrate Transects'!$F:$F,'Inverts per 100m2'!$D134,'Invertebrate Transects'!$M:$M,"macro")</f>
        <v>0</v>
      </c>
    </row>
    <row r="135" spans="1:6" x14ac:dyDescent="0.3">
      <c r="A135" t="s">
        <v>76</v>
      </c>
      <c r="B135" t="s">
        <v>159</v>
      </c>
      <c r="C135">
        <v>1</v>
      </c>
      <c r="D135">
        <v>2</v>
      </c>
      <c r="E135">
        <f>SUMIFS('Invertebrate Transects'!$L:$L,'Invertebrate Transects'!$D:$D,'Inverts per 100m2'!$B135,'Invertebrate Transects'!$H:$H,'Inverts per 100m2'!$A135,'Invertebrate Transects'!$E:$E,'Inverts per 100m2'!$C135,'Invertebrate Transects'!$F:$F,'Inverts per 100m2'!$D135,'Invertebrate Transects'!$M:$M,"micro")</f>
        <v>0</v>
      </c>
      <c r="F135">
        <f>SUMIFS('Invertebrate Transects'!$L:$L,'Invertebrate Transects'!$D:$D,'Inverts per 100m2'!$B135,'Invertebrate Transects'!$H:$H,'Inverts per 100m2'!$A135,'Invertebrate Transects'!$E:$E,'Inverts per 100m2'!$C135,'Invertebrate Transects'!$F:$F,'Inverts per 100m2'!$D135,'Invertebrate Transects'!$M:$M,"macro")</f>
        <v>0</v>
      </c>
    </row>
    <row r="136" spans="1:6" x14ac:dyDescent="0.3">
      <c r="A136" t="s">
        <v>80</v>
      </c>
      <c r="B136" t="s">
        <v>159</v>
      </c>
      <c r="C136">
        <v>1</v>
      </c>
      <c r="D136">
        <v>2</v>
      </c>
      <c r="E136">
        <f>SUMIFS('Invertebrate Transects'!$L:$L,'Invertebrate Transects'!$D:$D,'Inverts per 100m2'!$B136,'Invertebrate Transects'!$H:$H,'Inverts per 100m2'!$A136,'Invertebrate Transects'!$E:$E,'Inverts per 100m2'!$C136,'Invertebrate Transects'!$F:$F,'Inverts per 100m2'!$D136,'Invertebrate Transects'!$M:$M,"micro")</f>
        <v>68.333333333333329</v>
      </c>
      <c r="F136">
        <f>SUMIFS('Invertebrate Transects'!$L:$L,'Invertebrate Transects'!$D:$D,'Inverts per 100m2'!$B136,'Invertebrate Transects'!$H:$H,'Inverts per 100m2'!$A136,'Invertebrate Transects'!$E:$E,'Inverts per 100m2'!$C136,'Invertebrate Transects'!$F:$F,'Inverts per 100m2'!$D136,'Invertebrate Transects'!$M:$M,"macro")</f>
        <v>0</v>
      </c>
    </row>
    <row r="137" spans="1:6" x14ac:dyDescent="0.3">
      <c r="A137" t="s">
        <v>75</v>
      </c>
      <c r="B137" t="s">
        <v>159</v>
      </c>
      <c r="C137">
        <v>1</v>
      </c>
      <c r="D137">
        <v>2</v>
      </c>
      <c r="E137">
        <f>SUMIFS('Invertebrate Transects'!$L:$L,'Invertebrate Transects'!$D:$D,'Inverts per 100m2'!$B137,'Invertebrate Transects'!$H:$H,'Inverts per 100m2'!$A137,'Invertebrate Transects'!$E:$E,'Inverts per 100m2'!$C137,'Invertebrate Transects'!$F:$F,'Inverts per 100m2'!$D137,'Invertebrate Transects'!$M:$M,"micro")</f>
        <v>0</v>
      </c>
      <c r="F137">
        <f>SUMIFS('Invertebrate Transects'!$L:$L,'Invertebrate Transects'!$D:$D,'Inverts per 100m2'!$B137,'Invertebrate Transects'!$H:$H,'Inverts per 100m2'!$A137,'Invertebrate Transects'!$E:$E,'Inverts per 100m2'!$C137,'Invertebrate Transects'!$F:$F,'Inverts per 100m2'!$D137,'Invertebrate Transects'!$M:$M,"macro")</f>
        <v>0</v>
      </c>
    </row>
    <row r="138" spans="1:6" x14ac:dyDescent="0.3">
      <c r="A138" t="s">
        <v>78</v>
      </c>
      <c r="B138" t="s">
        <v>159</v>
      </c>
      <c r="C138">
        <v>1</v>
      </c>
      <c r="D138">
        <v>2</v>
      </c>
      <c r="E138">
        <f>SUMIFS('Invertebrate Transects'!$L:$L,'Invertebrate Transects'!$D:$D,'Inverts per 100m2'!$B138,'Invertebrate Transects'!$H:$H,'Inverts per 100m2'!$A138,'Invertebrate Transects'!$E:$E,'Inverts per 100m2'!$C138,'Invertebrate Transects'!$F:$F,'Inverts per 100m2'!$D138,'Invertebrate Transects'!$M:$M,"micro")</f>
        <v>1.6666666666666667</v>
      </c>
      <c r="F138">
        <f>SUMIFS('Invertebrate Transects'!$L:$L,'Invertebrate Transects'!$D:$D,'Inverts per 100m2'!$B138,'Invertebrate Transects'!$H:$H,'Inverts per 100m2'!$A138,'Invertebrate Transects'!$E:$E,'Inverts per 100m2'!$C138,'Invertebrate Transects'!$F:$F,'Inverts per 100m2'!$D138,'Invertebrate Transects'!$M:$M,"macro")</f>
        <v>0</v>
      </c>
    </row>
    <row r="139" spans="1:6" x14ac:dyDescent="0.3">
      <c r="A139" t="s">
        <v>89</v>
      </c>
      <c r="B139" t="s">
        <v>159</v>
      </c>
      <c r="C139">
        <v>1</v>
      </c>
      <c r="D139">
        <v>2</v>
      </c>
      <c r="E139">
        <f>SUMIFS('Invertebrate Transects'!$L:$L,'Invertebrate Transects'!$D:$D,'Inverts per 100m2'!$B139,'Invertebrate Transects'!$H:$H,'Inverts per 100m2'!$A139,'Invertebrate Transects'!$E:$E,'Inverts per 100m2'!$C139,'Invertebrate Transects'!$F:$F,'Inverts per 100m2'!$D139,'Invertebrate Transects'!$M:$M,"micro")</f>
        <v>0</v>
      </c>
      <c r="F139">
        <f>SUMIFS('Invertebrate Transects'!$L:$L,'Invertebrate Transects'!$D:$D,'Inverts per 100m2'!$B139,'Invertebrate Transects'!$H:$H,'Inverts per 100m2'!$A139,'Invertebrate Transects'!$E:$E,'Inverts per 100m2'!$C139,'Invertebrate Transects'!$F:$F,'Inverts per 100m2'!$D139,'Invertebrate Transects'!$M:$M,"macro")</f>
        <v>0</v>
      </c>
    </row>
    <row r="140" spans="1:6" x14ac:dyDescent="0.3">
      <c r="A140" t="s">
        <v>77</v>
      </c>
      <c r="B140" t="s">
        <v>159</v>
      </c>
      <c r="C140">
        <v>1</v>
      </c>
      <c r="D140">
        <v>2</v>
      </c>
      <c r="E140">
        <f>SUMIFS('Invertebrate Transects'!$L:$L,'Invertebrate Transects'!$D:$D,'Inverts per 100m2'!$B140,'Invertebrate Transects'!$H:$H,'Inverts per 100m2'!$A140,'Invertebrate Transects'!$E:$E,'Inverts per 100m2'!$C140,'Invertebrate Transects'!$F:$F,'Inverts per 100m2'!$D140,'Invertebrate Transects'!$M:$M,"micro")</f>
        <v>0</v>
      </c>
      <c r="F140">
        <f>SUMIFS('Invertebrate Transects'!$L:$L,'Invertebrate Transects'!$D:$D,'Inverts per 100m2'!$B140,'Invertebrate Transects'!$H:$H,'Inverts per 100m2'!$A140,'Invertebrate Transects'!$E:$E,'Inverts per 100m2'!$C140,'Invertebrate Transects'!$F:$F,'Inverts per 100m2'!$D140,'Invertebrate Transects'!$M:$M,"macro")</f>
        <v>0</v>
      </c>
    </row>
    <row r="141" spans="1:6" x14ac:dyDescent="0.3">
      <c r="A141" t="s">
        <v>100</v>
      </c>
      <c r="B141" t="s">
        <v>159</v>
      </c>
      <c r="C141">
        <v>1</v>
      </c>
      <c r="D141">
        <v>2</v>
      </c>
      <c r="E141">
        <f>SUMIFS('Invertebrate Transects'!$L:$L,'Invertebrate Transects'!$D:$D,'Inverts per 100m2'!$B141,'Invertebrate Transects'!$H:$H,'Inverts per 100m2'!$A141,'Invertebrate Transects'!$E:$E,'Inverts per 100m2'!$C141,'Invertebrate Transects'!$F:$F,'Inverts per 100m2'!$D141,'Invertebrate Transects'!$M:$M,"micro")</f>
        <v>0</v>
      </c>
      <c r="F141">
        <f>SUMIFS('Invertebrate Transects'!$L:$L,'Invertebrate Transects'!$D:$D,'Inverts per 100m2'!$B141,'Invertebrate Transects'!$H:$H,'Inverts per 100m2'!$A141,'Invertebrate Transects'!$E:$E,'Inverts per 100m2'!$C141,'Invertebrate Transects'!$F:$F,'Inverts per 100m2'!$D141,'Invertebrate Transects'!$M:$M,"macro")</f>
        <v>0</v>
      </c>
    </row>
    <row r="142" spans="1:6" x14ac:dyDescent="0.3">
      <c r="A142" t="s">
        <v>76</v>
      </c>
      <c r="B142" t="s">
        <v>159</v>
      </c>
      <c r="C142">
        <v>1</v>
      </c>
      <c r="D142">
        <v>3</v>
      </c>
      <c r="E142">
        <f>SUMIFS('Invertebrate Transects'!$L:$L,'Invertebrate Transects'!$D:$D,'Inverts per 100m2'!$B142,'Invertebrate Transects'!$H:$H,'Inverts per 100m2'!$A142,'Invertebrate Transects'!$E:$E,'Inverts per 100m2'!$C142,'Invertebrate Transects'!$F:$F,'Inverts per 100m2'!$D142,'Invertebrate Transects'!$M:$M,"micro")</f>
        <v>3.3333333333333335</v>
      </c>
      <c r="F142">
        <f>SUMIFS('Invertebrate Transects'!$L:$L,'Invertebrate Transects'!$D:$D,'Inverts per 100m2'!$B142,'Invertebrate Transects'!$H:$H,'Inverts per 100m2'!$A142,'Invertebrate Transects'!$E:$E,'Inverts per 100m2'!$C142,'Invertebrate Transects'!$F:$F,'Inverts per 100m2'!$D142,'Invertebrate Transects'!$M:$M,"macro")</f>
        <v>0</v>
      </c>
    </row>
    <row r="143" spans="1:6" x14ac:dyDescent="0.3">
      <c r="A143" t="s">
        <v>80</v>
      </c>
      <c r="B143" t="s">
        <v>159</v>
      </c>
      <c r="C143">
        <v>1</v>
      </c>
      <c r="D143">
        <v>3</v>
      </c>
      <c r="E143">
        <f>SUMIFS('Invertebrate Transects'!$L:$L,'Invertebrate Transects'!$D:$D,'Inverts per 100m2'!$B143,'Invertebrate Transects'!$H:$H,'Inverts per 100m2'!$A143,'Invertebrate Transects'!$E:$E,'Inverts per 100m2'!$C143,'Invertebrate Transects'!$F:$F,'Inverts per 100m2'!$D143,'Invertebrate Transects'!$M:$M,"micro")</f>
        <v>36.666666666666664</v>
      </c>
      <c r="F143">
        <f>SUMIFS('Invertebrate Transects'!$L:$L,'Invertebrate Transects'!$D:$D,'Inverts per 100m2'!$B143,'Invertebrate Transects'!$H:$H,'Inverts per 100m2'!$A143,'Invertebrate Transects'!$E:$E,'Inverts per 100m2'!$C143,'Invertebrate Transects'!$F:$F,'Inverts per 100m2'!$D143,'Invertebrate Transects'!$M:$M,"macro")</f>
        <v>0</v>
      </c>
    </row>
    <row r="144" spans="1:6" x14ac:dyDescent="0.3">
      <c r="A144" t="s">
        <v>75</v>
      </c>
      <c r="B144" t="s">
        <v>159</v>
      </c>
      <c r="C144">
        <v>1</v>
      </c>
      <c r="D144">
        <v>3</v>
      </c>
      <c r="E144">
        <f>SUMIFS('Invertebrate Transects'!$L:$L,'Invertebrate Transects'!$D:$D,'Inverts per 100m2'!$B144,'Invertebrate Transects'!$H:$H,'Inverts per 100m2'!$A144,'Invertebrate Transects'!$E:$E,'Inverts per 100m2'!$C144,'Invertebrate Transects'!$F:$F,'Inverts per 100m2'!$D144,'Invertebrate Transects'!$M:$M,"micro")</f>
        <v>0</v>
      </c>
      <c r="F144">
        <f>SUMIFS('Invertebrate Transects'!$L:$L,'Invertebrate Transects'!$D:$D,'Inverts per 100m2'!$B144,'Invertebrate Transects'!$H:$H,'Inverts per 100m2'!$A144,'Invertebrate Transects'!$E:$E,'Inverts per 100m2'!$C144,'Invertebrate Transects'!$F:$F,'Inverts per 100m2'!$D144,'Invertebrate Transects'!$M:$M,"macro")</f>
        <v>0</v>
      </c>
    </row>
    <row r="145" spans="1:6" x14ac:dyDescent="0.3">
      <c r="A145" t="s">
        <v>78</v>
      </c>
      <c r="B145" t="s">
        <v>159</v>
      </c>
      <c r="C145">
        <v>1</v>
      </c>
      <c r="D145">
        <v>3</v>
      </c>
      <c r="E145">
        <f>SUMIFS('Invertebrate Transects'!$L:$L,'Invertebrate Transects'!$D:$D,'Inverts per 100m2'!$B145,'Invertebrate Transects'!$H:$H,'Inverts per 100m2'!$A145,'Invertebrate Transects'!$E:$E,'Inverts per 100m2'!$C145,'Invertebrate Transects'!$F:$F,'Inverts per 100m2'!$D145,'Invertebrate Transects'!$M:$M,"micro")</f>
        <v>0</v>
      </c>
      <c r="F145">
        <f>SUMIFS('Invertebrate Transects'!$L:$L,'Invertebrate Transects'!$D:$D,'Inverts per 100m2'!$B145,'Invertebrate Transects'!$H:$H,'Inverts per 100m2'!$A145,'Invertebrate Transects'!$E:$E,'Inverts per 100m2'!$C145,'Invertebrate Transects'!$F:$F,'Inverts per 100m2'!$D145,'Invertebrate Transects'!$M:$M,"macro")</f>
        <v>0</v>
      </c>
    </row>
    <row r="146" spans="1:6" x14ac:dyDescent="0.3">
      <c r="A146" t="s">
        <v>89</v>
      </c>
      <c r="B146" t="s">
        <v>159</v>
      </c>
      <c r="C146">
        <v>1</v>
      </c>
      <c r="D146">
        <v>3</v>
      </c>
      <c r="E146">
        <f>SUMIFS('Invertebrate Transects'!$L:$L,'Invertebrate Transects'!$D:$D,'Inverts per 100m2'!$B146,'Invertebrate Transects'!$H:$H,'Inverts per 100m2'!$A146,'Invertebrate Transects'!$E:$E,'Inverts per 100m2'!$C146,'Invertebrate Transects'!$F:$F,'Inverts per 100m2'!$D146,'Invertebrate Transects'!$M:$M,"micro")</f>
        <v>0</v>
      </c>
      <c r="F146">
        <f>SUMIFS('Invertebrate Transects'!$L:$L,'Invertebrate Transects'!$D:$D,'Inverts per 100m2'!$B146,'Invertebrate Transects'!$H:$H,'Inverts per 100m2'!$A146,'Invertebrate Transects'!$E:$E,'Inverts per 100m2'!$C146,'Invertebrate Transects'!$F:$F,'Inverts per 100m2'!$D146,'Invertebrate Transects'!$M:$M,"macro")</f>
        <v>0</v>
      </c>
    </row>
    <row r="147" spans="1:6" x14ac:dyDescent="0.3">
      <c r="A147" t="s">
        <v>77</v>
      </c>
      <c r="B147" t="s">
        <v>159</v>
      </c>
      <c r="C147">
        <v>1</v>
      </c>
      <c r="D147">
        <v>3</v>
      </c>
      <c r="E147">
        <f>SUMIFS('Invertebrate Transects'!$L:$L,'Invertebrate Transects'!$D:$D,'Inverts per 100m2'!$B147,'Invertebrate Transects'!$H:$H,'Inverts per 100m2'!$A147,'Invertebrate Transects'!$E:$E,'Inverts per 100m2'!$C147,'Invertebrate Transects'!$F:$F,'Inverts per 100m2'!$D147,'Invertebrate Transects'!$M:$M,"micro")</f>
        <v>0</v>
      </c>
      <c r="F147">
        <f>SUMIFS('Invertebrate Transects'!$L:$L,'Invertebrate Transects'!$D:$D,'Inverts per 100m2'!$B147,'Invertebrate Transects'!$H:$H,'Inverts per 100m2'!$A147,'Invertebrate Transects'!$E:$E,'Inverts per 100m2'!$C147,'Invertebrate Transects'!$F:$F,'Inverts per 100m2'!$D147,'Invertebrate Transects'!$M:$M,"macro")</f>
        <v>0</v>
      </c>
    </row>
    <row r="148" spans="1:6" x14ac:dyDescent="0.3">
      <c r="A148" t="s">
        <v>100</v>
      </c>
      <c r="B148" t="s">
        <v>159</v>
      </c>
      <c r="C148">
        <v>1</v>
      </c>
      <c r="D148">
        <v>3</v>
      </c>
      <c r="E148">
        <f>SUMIFS('Invertebrate Transects'!$L:$L,'Invertebrate Transects'!$D:$D,'Inverts per 100m2'!$B148,'Invertebrate Transects'!$H:$H,'Inverts per 100m2'!$A148,'Invertebrate Transects'!$E:$E,'Inverts per 100m2'!$C148,'Invertebrate Transects'!$F:$F,'Inverts per 100m2'!$D148,'Invertebrate Transects'!$M:$M,"micro")</f>
        <v>0</v>
      </c>
      <c r="F148">
        <f>SUMIFS('Invertebrate Transects'!$L:$L,'Invertebrate Transects'!$D:$D,'Inverts per 100m2'!$B148,'Invertebrate Transects'!$H:$H,'Inverts per 100m2'!$A148,'Invertebrate Transects'!$E:$E,'Inverts per 100m2'!$C148,'Invertebrate Transects'!$F:$F,'Inverts per 100m2'!$D148,'Invertebrate Transects'!$M:$M,"macro")</f>
        <v>1.6666666666666667</v>
      </c>
    </row>
    <row r="149" spans="1:6" x14ac:dyDescent="0.3">
      <c r="A149" t="s">
        <v>76</v>
      </c>
      <c r="B149" t="s">
        <v>159</v>
      </c>
      <c r="C149">
        <v>2</v>
      </c>
      <c r="D149">
        <v>1</v>
      </c>
      <c r="E149">
        <f>SUMIFS('Invertebrate Transects'!$L:$L,'Invertebrate Transects'!$D:$D,'Inverts per 100m2'!$B149,'Invertebrate Transects'!$H:$H,'Inverts per 100m2'!$A149,'Invertebrate Transects'!$E:$E,'Inverts per 100m2'!$C149,'Invertebrate Transects'!$F:$F,'Inverts per 100m2'!$D149,'Invertebrate Transects'!$M:$M,"micro")</f>
        <v>0</v>
      </c>
      <c r="F149">
        <f>SUMIFS('Invertebrate Transects'!$L:$L,'Invertebrate Transects'!$D:$D,'Inverts per 100m2'!$B149,'Invertebrate Transects'!$H:$H,'Inverts per 100m2'!$A149,'Invertebrate Transects'!$E:$E,'Inverts per 100m2'!$C149,'Invertebrate Transects'!$F:$F,'Inverts per 100m2'!$D149,'Invertebrate Transects'!$M:$M,"macro")</f>
        <v>0</v>
      </c>
    </row>
    <row r="150" spans="1:6" x14ac:dyDescent="0.3">
      <c r="A150" t="s">
        <v>80</v>
      </c>
      <c r="B150" t="s">
        <v>159</v>
      </c>
      <c r="C150">
        <v>2</v>
      </c>
      <c r="D150">
        <v>1</v>
      </c>
      <c r="E150">
        <f>SUMIFS('Invertebrate Transects'!$L:$L,'Invertebrate Transects'!$D:$D,'Inverts per 100m2'!$B150,'Invertebrate Transects'!$H:$H,'Inverts per 100m2'!$A150,'Invertebrate Transects'!$E:$E,'Inverts per 100m2'!$C150,'Invertebrate Transects'!$F:$F,'Inverts per 100m2'!$D150,'Invertebrate Transects'!$M:$M,"micro")</f>
        <v>6.666666666666667</v>
      </c>
      <c r="F150">
        <f>SUMIFS('Invertebrate Transects'!$L:$L,'Invertebrate Transects'!$D:$D,'Inverts per 100m2'!$B150,'Invertebrate Transects'!$H:$H,'Inverts per 100m2'!$A150,'Invertebrate Transects'!$E:$E,'Inverts per 100m2'!$C150,'Invertebrate Transects'!$F:$F,'Inverts per 100m2'!$D150,'Invertebrate Transects'!$M:$M,"macro")</f>
        <v>0</v>
      </c>
    </row>
    <row r="151" spans="1:6" x14ac:dyDescent="0.3">
      <c r="A151" t="s">
        <v>75</v>
      </c>
      <c r="B151" t="s">
        <v>159</v>
      </c>
      <c r="C151">
        <v>2</v>
      </c>
      <c r="D151">
        <v>1</v>
      </c>
      <c r="E151">
        <f>SUMIFS('Invertebrate Transects'!$L:$L,'Invertebrate Transects'!$D:$D,'Inverts per 100m2'!$B151,'Invertebrate Transects'!$H:$H,'Inverts per 100m2'!$A151,'Invertebrate Transects'!$E:$E,'Inverts per 100m2'!$C151,'Invertebrate Transects'!$F:$F,'Inverts per 100m2'!$D151,'Invertebrate Transects'!$M:$M,"micro")</f>
        <v>0</v>
      </c>
      <c r="F151">
        <f>SUMIFS('Invertebrate Transects'!$L:$L,'Invertebrate Transects'!$D:$D,'Inverts per 100m2'!$B151,'Invertebrate Transects'!$H:$H,'Inverts per 100m2'!$A151,'Invertebrate Transects'!$E:$E,'Inverts per 100m2'!$C151,'Invertebrate Transects'!$F:$F,'Inverts per 100m2'!$D151,'Invertebrate Transects'!$M:$M,"macro")</f>
        <v>0</v>
      </c>
    </row>
    <row r="152" spans="1:6" x14ac:dyDescent="0.3">
      <c r="A152" t="s">
        <v>78</v>
      </c>
      <c r="B152" t="s">
        <v>159</v>
      </c>
      <c r="C152">
        <v>2</v>
      </c>
      <c r="D152">
        <v>1</v>
      </c>
      <c r="E152">
        <f>SUMIFS('Invertebrate Transects'!$L:$L,'Invertebrate Transects'!$D:$D,'Inverts per 100m2'!$B152,'Invertebrate Transects'!$H:$H,'Inverts per 100m2'!$A152,'Invertebrate Transects'!$E:$E,'Inverts per 100m2'!$C152,'Invertebrate Transects'!$F:$F,'Inverts per 100m2'!$D152,'Invertebrate Transects'!$M:$M,"micro")</f>
        <v>0</v>
      </c>
      <c r="F152">
        <f>SUMIFS('Invertebrate Transects'!$L:$L,'Invertebrate Transects'!$D:$D,'Inverts per 100m2'!$B152,'Invertebrate Transects'!$H:$H,'Inverts per 100m2'!$A152,'Invertebrate Transects'!$E:$E,'Inverts per 100m2'!$C152,'Invertebrate Transects'!$F:$F,'Inverts per 100m2'!$D152,'Invertebrate Transects'!$M:$M,"macro")</f>
        <v>0</v>
      </c>
    </row>
    <row r="153" spans="1:6" x14ac:dyDescent="0.3">
      <c r="A153" t="s">
        <v>89</v>
      </c>
      <c r="B153" t="s">
        <v>159</v>
      </c>
      <c r="C153">
        <v>2</v>
      </c>
      <c r="D153">
        <v>1</v>
      </c>
      <c r="E153">
        <f>SUMIFS('Invertebrate Transects'!$L:$L,'Invertebrate Transects'!$D:$D,'Inverts per 100m2'!$B153,'Invertebrate Transects'!$H:$H,'Inverts per 100m2'!$A153,'Invertebrate Transects'!$E:$E,'Inverts per 100m2'!$C153,'Invertebrate Transects'!$F:$F,'Inverts per 100m2'!$D153,'Invertebrate Transects'!$M:$M,"micro")</f>
        <v>0</v>
      </c>
      <c r="F153">
        <f>SUMIFS('Invertebrate Transects'!$L:$L,'Invertebrate Transects'!$D:$D,'Inverts per 100m2'!$B153,'Invertebrate Transects'!$H:$H,'Inverts per 100m2'!$A153,'Invertebrate Transects'!$E:$E,'Inverts per 100m2'!$C153,'Invertebrate Transects'!$F:$F,'Inverts per 100m2'!$D153,'Invertebrate Transects'!$M:$M,"macro")</f>
        <v>0</v>
      </c>
    </row>
    <row r="154" spans="1:6" x14ac:dyDescent="0.3">
      <c r="A154" t="s">
        <v>77</v>
      </c>
      <c r="B154" t="s">
        <v>159</v>
      </c>
      <c r="C154">
        <v>2</v>
      </c>
      <c r="D154">
        <v>1</v>
      </c>
      <c r="E154">
        <f>SUMIFS('Invertebrate Transects'!$L:$L,'Invertebrate Transects'!$D:$D,'Inverts per 100m2'!$B154,'Invertebrate Transects'!$H:$H,'Inverts per 100m2'!$A154,'Invertebrate Transects'!$E:$E,'Inverts per 100m2'!$C154,'Invertebrate Transects'!$F:$F,'Inverts per 100m2'!$D154,'Invertebrate Transects'!$M:$M,"micro")</f>
        <v>0</v>
      </c>
      <c r="F154">
        <f>SUMIFS('Invertebrate Transects'!$L:$L,'Invertebrate Transects'!$D:$D,'Inverts per 100m2'!$B154,'Invertebrate Transects'!$H:$H,'Inverts per 100m2'!$A154,'Invertebrate Transects'!$E:$E,'Inverts per 100m2'!$C154,'Invertebrate Transects'!$F:$F,'Inverts per 100m2'!$D154,'Invertebrate Transects'!$M:$M,"macro")</f>
        <v>0</v>
      </c>
    </row>
    <row r="155" spans="1:6" x14ac:dyDescent="0.3">
      <c r="A155" t="s">
        <v>100</v>
      </c>
      <c r="B155" t="s">
        <v>159</v>
      </c>
      <c r="C155">
        <v>2</v>
      </c>
      <c r="D155">
        <v>1</v>
      </c>
      <c r="E155">
        <f>SUMIFS('Invertebrate Transects'!$L:$L,'Invertebrate Transects'!$D:$D,'Inverts per 100m2'!$B155,'Invertebrate Transects'!$H:$H,'Inverts per 100m2'!$A155,'Invertebrate Transects'!$E:$E,'Inverts per 100m2'!$C155,'Invertebrate Transects'!$F:$F,'Inverts per 100m2'!$D155,'Invertebrate Transects'!$M:$M,"micro")</f>
        <v>0</v>
      </c>
      <c r="F155">
        <f>SUMIFS('Invertebrate Transects'!$L:$L,'Invertebrate Transects'!$D:$D,'Inverts per 100m2'!$B155,'Invertebrate Transects'!$H:$H,'Inverts per 100m2'!$A155,'Invertebrate Transects'!$E:$E,'Inverts per 100m2'!$C155,'Invertebrate Transects'!$F:$F,'Inverts per 100m2'!$D155,'Invertebrate Transects'!$M:$M,"macro")</f>
        <v>0</v>
      </c>
    </row>
    <row r="156" spans="1:6" x14ac:dyDescent="0.3">
      <c r="A156" t="s">
        <v>76</v>
      </c>
      <c r="B156" t="s">
        <v>159</v>
      </c>
      <c r="C156">
        <v>2</v>
      </c>
      <c r="D156">
        <v>2</v>
      </c>
      <c r="E156">
        <f>SUMIFS('Invertebrate Transects'!$L:$L,'Invertebrate Transects'!$D:$D,'Inverts per 100m2'!$B156,'Invertebrate Transects'!$H:$H,'Inverts per 100m2'!$A156,'Invertebrate Transects'!$E:$E,'Inverts per 100m2'!$C156,'Invertebrate Transects'!$F:$F,'Inverts per 100m2'!$D156,'Invertebrate Transects'!$M:$M,"micro")</f>
        <v>1.6666666666666667</v>
      </c>
      <c r="F156">
        <f>SUMIFS('Invertebrate Transects'!$L:$L,'Invertebrate Transects'!$D:$D,'Inverts per 100m2'!$B156,'Invertebrate Transects'!$H:$H,'Inverts per 100m2'!$A156,'Invertebrate Transects'!$E:$E,'Inverts per 100m2'!$C156,'Invertebrate Transects'!$F:$F,'Inverts per 100m2'!$D156,'Invertebrate Transects'!$M:$M,"macro")</f>
        <v>1.6666666666666667</v>
      </c>
    </row>
    <row r="157" spans="1:6" x14ac:dyDescent="0.3">
      <c r="A157" t="s">
        <v>80</v>
      </c>
      <c r="B157" t="s">
        <v>159</v>
      </c>
      <c r="C157">
        <v>2</v>
      </c>
      <c r="D157">
        <v>2</v>
      </c>
      <c r="E157">
        <f>SUMIFS('Invertebrate Transects'!$L:$L,'Invertebrate Transects'!$D:$D,'Inverts per 100m2'!$B157,'Invertebrate Transects'!$H:$H,'Inverts per 100m2'!$A157,'Invertebrate Transects'!$E:$E,'Inverts per 100m2'!$C157,'Invertebrate Transects'!$F:$F,'Inverts per 100m2'!$D157,'Invertebrate Transects'!$M:$M,"micro")</f>
        <v>1.6666666666666667</v>
      </c>
      <c r="F157">
        <f>SUMIFS('Invertebrate Transects'!$L:$L,'Invertebrate Transects'!$D:$D,'Inverts per 100m2'!$B157,'Invertebrate Transects'!$H:$H,'Inverts per 100m2'!$A157,'Invertebrate Transects'!$E:$E,'Inverts per 100m2'!$C157,'Invertebrate Transects'!$F:$F,'Inverts per 100m2'!$D157,'Invertebrate Transects'!$M:$M,"macro")</f>
        <v>0</v>
      </c>
    </row>
    <row r="158" spans="1:6" x14ac:dyDescent="0.3">
      <c r="A158" t="s">
        <v>75</v>
      </c>
      <c r="B158" t="s">
        <v>159</v>
      </c>
      <c r="C158">
        <v>2</v>
      </c>
      <c r="D158">
        <v>2</v>
      </c>
      <c r="E158">
        <f>SUMIFS('Invertebrate Transects'!$L:$L,'Invertebrate Transects'!$D:$D,'Inverts per 100m2'!$B158,'Invertebrate Transects'!$H:$H,'Inverts per 100m2'!$A158,'Invertebrate Transects'!$E:$E,'Inverts per 100m2'!$C158,'Invertebrate Transects'!$F:$F,'Inverts per 100m2'!$D158,'Invertebrate Transects'!$M:$M,"micro")</f>
        <v>0</v>
      </c>
      <c r="F158">
        <f>SUMIFS('Invertebrate Transects'!$L:$L,'Invertebrate Transects'!$D:$D,'Inverts per 100m2'!$B158,'Invertebrate Transects'!$H:$H,'Inverts per 100m2'!$A158,'Invertebrate Transects'!$E:$E,'Inverts per 100m2'!$C158,'Invertebrate Transects'!$F:$F,'Inverts per 100m2'!$D158,'Invertebrate Transects'!$M:$M,"macro")</f>
        <v>0</v>
      </c>
    </row>
    <row r="159" spans="1:6" x14ac:dyDescent="0.3">
      <c r="A159" t="s">
        <v>78</v>
      </c>
      <c r="B159" t="s">
        <v>159</v>
      </c>
      <c r="C159">
        <v>2</v>
      </c>
      <c r="D159">
        <v>2</v>
      </c>
      <c r="E159">
        <f>SUMIFS('Invertebrate Transects'!$L:$L,'Invertebrate Transects'!$D:$D,'Inverts per 100m2'!$B159,'Invertebrate Transects'!$H:$H,'Inverts per 100m2'!$A159,'Invertebrate Transects'!$E:$E,'Inverts per 100m2'!$C159,'Invertebrate Transects'!$F:$F,'Inverts per 100m2'!$D159,'Invertebrate Transects'!$M:$M,"micro")</f>
        <v>0</v>
      </c>
      <c r="F159">
        <f>SUMIFS('Invertebrate Transects'!$L:$L,'Invertebrate Transects'!$D:$D,'Inverts per 100m2'!$B159,'Invertebrate Transects'!$H:$H,'Inverts per 100m2'!$A159,'Invertebrate Transects'!$E:$E,'Inverts per 100m2'!$C159,'Invertebrate Transects'!$F:$F,'Inverts per 100m2'!$D159,'Invertebrate Transects'!$M:$M,"macro")</f>
        <v>0</v>
      </c>
    </row>
    <row r="160" spans="1:6" x14ac:dyDescent="0.3">
      <c r="A160" t="s">
        <v>89</v>
      </c>
      <c r="B160" t="s">
        <v>159</v>
      </c>
      <c r="C160">
        <v>2</v>
      </c>
      <c r="D160">
        <v>2</v>
      </c>
      <c r="E160">
        <f>SUMIFS('Invertebrate Transects'!$L:$L,'Invertebrate Transects'!$D:$D,'Inverts per 100m2'!$B160,'Invertebrate Transects'!$H:$H,'Inverts per 100m2'!$A160,'Invertebrate Transects'!$E:$E,'Inverts per 100m2'!$C160,'Invertebrate Transects'!$F:$F,'Inverts per 100m2'!$D160,'Invertebrate Transects'!$M:$M,"micro")</f>
        <v>0</v>
      </c>
      <c r="F160">
        <f>SUMIFS('Invertebrate Transects'!$L:$L,'Invertebrate Transects'!$D:$D,'Inverts per 100m2'!$B160,'Invertebrate Transects'!$H:$H,'Inverts per 100m2'!$A160,'Invertebrate Transects'!$E:$E,'Inverts per 100m2'!$C160,'Invertebrate Transects'!$F:$F,'Inverts per 100m2'!$D160,'Invertebrate Transects'!$M:$M,"macro")</f>
        <v>0</v>
      </c>
    </row>
    <row r="161" spans="1:6" x14ac:dyDescent="0.3">
      <c r="A161" t="s">
        <v>77</v>
      </c>
      <c r="B161" t="s">
        <v>159</v>
      </c>
      <c r="C161">
        <v>2</v>
      </c>
      <c r="D161">
        <v>2</v>
      </c>
      <c r="E161">
        <f>SUMIFS('Invertebrate Transects'!$L:$L,'Invertebrate Transects'!$D:$D,'Inverts per 100m2'!$B161,'Invertebrate Transects'!$H:$H,'Inverts per 100m2'!$A161,'Invertebrate Transects'!$E:$E,'Inverts per 100m2'!$C161,'Invertebrate Transects'!$F:$F,'Inverts per 100m2'!$D161,'Invertebrate Transects'!$M:$M,"micro")</f>
        <v>0</v>
      </c>
      <c r="F161">
        <f>SUMIFS('Invertebrate Transects'!$L:$L,'Invertebrate Transects'!$D:$D,'Inverts per 100m2'!$B161,'Invertebrate Transects'!$H:$H,'Inverts per 100m2'!$A161,'Invertebrate Transects'!$E:$E,'Inverts per 100m2'!$C161,'Invertebrate Transects'!$F:$F,'Inverts per 100m2'!$D161,'Invertebrate Transects'!$M:$M,"macro")</f>
        <v>0</v>
      </c>
    </row>
    <row r="162" spans="1:6" x14ac:dyDescent="0.3">
      <c r="A162" t="s">
        <v>100</v>
      </c>
      <c r="B162" t="s">
        <v>159</v>
      </c>
      <c r="C162">
        <v>2</v>
      </c>
      <c r="D162">
        <v>2</v>
      </c>
      <c r="E162">
        <f>SUMIFS('Invertebrate Transects'!$L:$L,'Invertebrate Transects'!$D:$D,'Inverts per 100m2'!$B162,'Invertebrate Transects'!$H:$H,'Inverts per 100m2'!$A162,'Invertebrate Transects'!$E:$E,'Inverts per 100m2'!$C162,'Invertebrate Transects'!$F:$F,'Inverts per 100m2'!$D162,'Invertebrate Transects'!$M:$M,"micro")</f>
        <v>0</v>
      </c>
      <c r="F162">
        <f>SUMIFS('Invertebrate Transects'!$L:$L,'Invertebrate Transects'!$D:$D,'Inverts per 100m2'!$B162,'Invertebrate Transects'!$H:$H,'Inverts per 100m2'!$A162,'Invertebrate Transects'!$E:$E,'Inverts per 100m2'!$C162,'Invertebrate Transects'!$F:$F,'Inverts per 100m2'!$D162,'Invertebrate Transects'!$M:$M,"macro")</f>
        <v>0</v>
      </c>
    </row>
    <row r="163" spans="1:6" x14ac:dyDescent="0.3">
      <c r="A163" t="s">
        <v>76</v>
      </c>
      <c r="B163" t="s">
        <v>159</v>
      </c>
      <c r="C163">
        <v>2</v>
      </c>
      <c r="D163">
        <v>3</v>
      </c>
      <c r="E163">
        <f>SUMIFS('Invertebrate Transects'!$L:$L,'Invertebrate Transects'!$D:$D,'Inverts per 100m2'!$B163,'Invertebrate Transects'!$H:$H,'Inverts per 100m2'!$A163,'Invertebrate Transects'!$E:$E,'Inverts per 100m2'!$C163,'Invertebrate Transects'!$F:$F,'Inverts per 100m2'!$D163,'Invertebrate Transects'!$M:$M,"micro")</f>
        <v>3.3333333333333335</v>
      </c>
      <c r="F163">
        <f>SUMIFS('Invertebrate Transects'!$L:$L,'Invertebrate Transects'!$D:$D,'Inverts per 100m2'!$B163,'Invertebrate Transects'!$H:$H,'Inverts per 100m2'!$A163,'Invertebrate Transects'!$E:$E,'Inverts per 100m2'!$C163,'Invertebrate Transects'!$F:$F,'Inverts per 100m2'!$D163,'Invertebrate Transects'!$M:$M,"macro")</f>
        <v>1.6666666666666667</v>
      </c>
    </row>
    <row r="164" spans="1:6" x14ac:dyDescent="0.3">
      <c r="A164" t="s">
        <v>80</v>
      </c>
      <c r="B164" t="s">
        <v>159</v>
      </c>
      <c r="C164">
        <v>2</v>
      </c>
      <c r="D164">
        <v>3</v>
      </c>
      <c r="E164">
        <f>SUMIFS('Invertebrate Transects'!$L:$L,'Invertebrate Transects'!$D:$D,'Inverts per 100m2'!$B164,'Invertebrate Transects'!$H:$H,'Inverts per 100m2'!$A164,'Invertebrate Transects'!$E:$E,'Inverts per 100m2'!$C164,'Invertebrate Transects'!$F:$F,'Inverts per 100m2'!$D164,'Invertebrate Transects'!$M:$M,"micro")</f>
        <v>0</v>
      </c>
      <c r="F164">
        <f>SUMIFS('Invertebrate Transects'!$L:$L,'Invertebrate Transects'!$D:$D,'Inverts per 100m2'!$B164,'Invertebrate Transects'!$H:$H,'Inverts per 100m2'!$A164,'Invertebrate Transects'!$E:$E,'Inverts per 100m2'!$C164,'Invertebrate Transects'!$F:$F,'Inverts per 100m2'!$D164,'Invertebrate Transects'!$M:$M,"macro")</f>
        <v>0</v>
      </c>
    </row>
    <row r="165" spans="1:6" x14ac:dyDescent="0.3">
      <c r="A165" t="s">
        <v>75</v>
      </c>
      <c r="B165" t="s">
        <v>159</v>
      </c>
      <c r="C165">
        <v>2</v>
      </c>
      <c r="D165">
        <v>3</v>
      </c>
      <c r="E165">
        <f>SUMIFS('Invertebrate Transects'!$L:$L,'Invertebrate Transects'!$D:$D,'Inverts per 100m2'!$B165,'Invertebrate Transects'!$H:$H,'Inverts per 100m2'!$A165,'Invertebrate Transects'!$E:$E,'Inverts per 100m2'!$C165,'Invertebrate Transects'!$F:$F,'Inverts per 100m2'!$D165,'Invertebrate Transects'!$M:$M,"micro")</f>
        <v>0</v>
      </c>
      <c r="F165">
        <f>SUMIFS('Invertebrate Transects'!$L:$L,'Invertebrate Transects'!$D:$D,'Inverts per 100m2'!$B165,'Invertebrate Transects'!$H:$H,'Inverts per 100m2'!$A165,'Invertebrate Transects'!$E:$E,'Inverts per 100m2'!$C165,'Invertebrate Transects'!$F:$F,'Inverts per 100m2'!$D165,'Invertebrate Transects'!$M:$M,"macro")</f>
        <v>0</v>
      </c>
    </row>
    <row r="166" spans="1:6" x14ac:dyDescent="0.3">
      <c r="A166" t="s">
        <v>78</v>
      </c>
      <c r="B166" t="s">
        <v>159</v>
      </c>
      <c r="C166">
        <v>2</v>
      </c>
      <c r="D166">
        <v>3</v>
      </c>
      <c r="E166">
        <f>SUMIFS('Invertebrate Transects'!$L:$L,'Invertebrate Transects'!$D:$D,'Inverts per 100m2'!$B166,'Invertebrate Transects'!$H:$H,'Inverts per 100m2'!$A166,'Invertebrate Transects'!$E:$E,'Inverts per 100m2'!$C166,'Invertebrate Transects'!$F:$F,'Inverts per 100m2'!$D166,'Invertebrate Transects'!$M:$M,"micro")</f>
        <v>0</v>
      </c>
      <c r="F166">
        <f>SUMIFS('Invertebrate Transects'!$L:$L,'Invertebrate Transects'!$D:$D,'Inverts per 100m2'!$B166,'Invertebrate Transects'!$H:$H,'Inverts per 100m2'!$A166,'Invertebrate Transects'!$E:$E,'Inverts per 100m2'!$C166,'Invertebrate Transects'!$F:$F,'Inverts per 100m2'!$D166,'Invertebrate Transects'!$M:$M,"macro")</f>
        <v>0</v>
      </c>
    </row>
    <row r="167" spans="1:6" x14ac:dyDescent="0.3">
      <c r="A167" t="s">
        <v>89</v>
      </c>
      <c r="B167" t="s">
        <v>159</v>
      </c>
      <c r="C167">
        <v>2</v>
      </c>
      <c r="D167">
        <v>3</v>
      </c>
      <c r="E167">
        <f>SUMIFS('Invertebrate Transects'!$L:$L,'Invertebrate Transects'!$D:$D,'Inverts per 100m2'!$B167,'Invertebrate Transects'!$H:$H,'Inverts per 100m2'!$A167,'Invertebrate Transects'!$E:$E,'Inverts per 100m2'!$C167,'Invertebrate Transects'!$F:$F,'Inverts per 100m2'!$D167,'Invertebrate Transects'!$M:$M,"micro")</f>
        <v>0</v>
      </c>
      <c r="F167">
        <f>SUMIFS('Invertebrate Transects'!$L:$L,'Invertebrate Transects'!$D:$D,'Inverts per 100m2'!$B167,'Invertebrate Transects'!$H:$H,'Inverts per 100m2'!$A167,'Invertebrate Transects'!$E:$E,'Inverts per 100m2'!$C167,'Invertebrate Transects'!$F:$F,'Inverts per 100m2'!$D167,'Invertebrate Transects'!$M:$M,"macro")</f>
        <v>0</v>
      </c>
    </row>
    <row r="168" spans="1:6" x14ac:dyDescent="0.3">
      <c r="A168" t="s">
        <v>77</v>
      </c>
      <c r="B168" t="s">
        <v>159</v>
      </c>
      <c r="C168">
        <v>2</v>
      </c>
      <c r="D168">
        <v>3</v>
      </c>
      <c r="E168">
        <f>SUMIFS('Invertebrate Transects'!$L:$L,'Invertebrate Transects'!$D:$D,'Inverts per 100m2'!$B168,'Invertebrate Transects'!$H:$H,'Inverts per 100m2'!$A168,'Invertebrate Transects'!$E:$E,'Inverts per 100m2'!$C168,'Invertebrate Transects'!$F:$F,'Inverts per 100m2'!$D168,'Invertebrate Transects'!$M:$M,"micro")</f>
        <v>0</v>
      </c>
      <c r="F168">
        <f>SUMIFS('Invertebrate Transects'!$L:$L,'Invertebrate Transects'!$D:$D,'Inverts per 100m2'!$B168,'Invertebrate Transects'!$H:$H,'Inverts per 100m2'!$A168,'Invertebrate Transects'!$E:$E,'Inverts per 100m2'!$C168,'Invertebrate Transects'!$F:$F,'Inverts per 100m2'!$D168,'Invertebrate Transects'!$M:$M,"macro")</f>
        <v>0</v>
      </c>
    </row>
    <row r="169" spans="1:6" x14ac:dyDescent="0.3">
      <c r="A169" t="s">
        <v>100</v>
      </c>
      <c r="B169" t="s">
        <v>159</v>
      </c>
      <c r="C169">
        <v>2</v>
      </c>
      <c r="D169">
        <v>3</v>
      </c>
      <c r="E169">
        <f>SUMIFS('Invertebrate Transects'!$L:$L,'Invertebrate Transects'!$D:$D,'Inverts per 100m2'!$B169,'Invertebrate Transects'!$H:$H,'Inverts per 100m2'!$A169,'Invertebrate Transects'!$E:$E,'Inverts per 100m2'!$C169,'Invertebrate Transects'!$F:$F,'Inverts per 100m2'!$D169,'Invertebrate Transects'!$M:$M,"micro")</f>
        <v>0</v>
      </c>
      <c r="F169">
        <f>SUMIFS('Invertebrate Transects'!$L:$L,'Invertebrate Transects'!$D:$D,'Inverts per 100m2'!$B169,'Invertebrate Transects'!$H:$H,'Inverts per 100m2'!$A169,'Invertebrate Transects'!$E:$E,'Inverts per 100m2'!$C169,'Invertebrate Transects'!$F:$F,'Inverts per 100m2'!$D169,'Invertebrate Transects'!$M:$M,"macro")</f>
        <v>0</v>
      </c>
    </row>
    <row r="170" spans="1:6" x14ac:dyDescent="0.3">
      <c r="A170" t="s">
        <v>76</v>
      </c>
      <c r="B170" t="s">
        <v>159</v>
      </c>
      <c r="C170">
        <v>3</v>
      </c>
      <c r="D170">
        <v>1</v>
      </c>
      <c r="E170">
        <f>SUMIFS('Invertebrate Transects'!$L:$L,'Invertebrate Transects'!$D:$D,'Inverts per 100m2'!$B170,'Invertebrate Transects'!$H:$H,'Inverts per 100m2'!$A170,'Invertebrate Transects'!$E:$E,'Inverts per 100m2'!$C170,'Invertebrate Transects'!$F:$F,'Inverts per 100m2'!$D170,'Invertebrate Transects'!$M:$M,"micro")</f>
        <v>6.666666666666667</v>
      </c>
      <c r="F170">
        <f>SUMIFS('Invertebrate Transects'!$L:$L,'Invertebrate Transects'!$D:$D,'Inverts per 100m2'!$B170,'Invertebrate Transects'!$H:$H,'Inverts per 100m2'!$A170,'Invertebrate Transects'!$E:$E,'Inverts per 100m2'!$C170,'Invertebrate Transects'!$F:$F,'Inverts per 100m2'!$D170,'Invertebrate Transects'!$M:$M,"macro")</f>
        <v>0</v>
      </c>
    </row>
    <row r="171" spans="1:6" x14ac:dyDescent="0.3">
      <c r="A171" t="s">
        <v>80</v>
      </c>
      <c r="B171" t="s">
        <v>159</v>
      </c>
      <c r="C171">
        <v>3</v>
      </c>
      <c r="D171">
        <v>1</v>
      </c>
      <c r="E171">
        <f>SUMIFS('Invertebrate Transects'!$L:$L,'Invertebrate Transects'!$D:$D,'Inverts per 100m2'!$B171,'Invertebrate Transects'!$H:$H,'Inverts per 100m2'!$A171,'Invertebrate Transects'!$E:$E,'Inverts per 100m2'!$C171,'Invertebrate Transects'!$F:$F,'Inverts per 100m2'!$D171,'Invertebrate Transects'!$M:$M,"micro")</f>
        <v>3.3333333333333335</v>
      </c>
      <c r="F171">
        <f>SUMIFS('Invertebrate Transects'!$L:$L,'Invertebrate Transects'!$D:$D,'Inverts per 100m2'!$B171,'Invertebrate Transects'!$H:$H,'Inverts per 100m2'!$A171,'Invertebrate Transects'!$E:$E,'Inverts per 100m2'!$C171,'Invertebrate Transects'!$F:$F,'Inverts per 100m2'!$D171,'Invertebrate Transects'!$M:$M,"macro")</f>
        <v>0</v>
      </c>
    </row>
    <row r="172" spans="1:6" x14ac:dyDescent="0.3">
      <c r="A172" t="s">
        <v>75</v>
      </c>
      <c r="B172" t="s">
        <v>159</v>
      </c>
      <c r="C172">
        <v>3</v>
      </c>
      <c r="D172">
        <v>1</v>
      </c>
      <c r="E172">
        <f>SUMIFS('Invertebrate Transects'!$L:$L,'Invertebrate Transects'!$D:$D,'Inverts per 100m2'!$B172,'Invertebrate Transects'!$H:$H,'Inverts per 100m2'!$A172,'Invertebrate Transects'!$E:$E,'Inverts per 100m2'!$C172,'Invertebrate Transects'!$F:$F,'Inverts per 100m2'!$D172,'Invertebrate Transects'!$M:$M,"micro")</f>
        <v>0</v>
      </c>
      <c r="F172">
        <f>SUMIFS('Invertebrate Transects'!$L:$L,'Invertebrate Transects'!$D:$D,'Inverts per 100m2'!$B172,'Invertebrate Transects'!$H:$H,'Inverts per 100m2'!$A172,'Invertebrate Transects'!$E:$E,'Inverts per 100m2'!$C172,'Invertebrate Transects'!$F:$F,'Inverts per 100m2'!$D172,'Invertebrate Transects'!$M:$M,"macro")</f>
        <v>0</v>
      </c>
    </row>
    <row r="173" spans="1:6" x14ac:dyDescent="0.3">
      <c r="A173" t="s">
        <v>78</v>
      </c>
      <c r="B173" t="s">
        <v>159</v>
      </c>
      <c r="C173">
        <v>3</v>
      </c>
      <c r="D173">
        <v>1</v>
      </c>
      <c r="E173">
        <f>SUMIFS('Invertebrate Transects'!$L:$L,'Invertebrate Transects'!$D:$D,'Inverts per 100m2'!$B173,'Invertebrate Transects'!$H:$H,'Inverts per 100m2'!$A173,'Invertebrate Transects'!$E:$E,'Inverts per 100m2'!$C173,'Invertebrate Transects'!$F:$F,'Inverts per 100m2'!$D173,'Invertebrate Transects'!$M:$M,"micro")</f>
        <v>0</v>
      </c>
      <c r="F173">
        <f>SUMIFS('Invertebrate Transects'!$L:$L,'Invertebrate Transects'!$D:$D,'Inverts per 100m2'!$B173,'Invertebrate Transects'!$H:$H,'Inverts per 100m2'!$A173,'Invertebrate Transects'!$E:$E,'Inverts per 100m2'!$C173,'Invertebrate Transects'!$F:$F,'Inverts per 100m2'!$D173,'Invertebrate Transects'!$M:$M,"macro")</f>
        <v>0</v>
      </c>
    </row>
    <row r="174" spans="1:6" x14ac:dyDescent="0.3">
      <c r="A174" t="s">
        <v>89</v>
      </c>
      <c r="B174" t="s">
        <v>159</v>
      </c>
      <c r="C174">
        <v>3</v>
      </c>
      <c r="D174">
        <v>1</v>
      </c>
      <c r="E174">
        <f>SUMIFS('Invertebrate Transects'!$L:$L,'Invertebrate Transects'!$D:$D,'Inverts per 100m2'!$B174,'Invertebrate Transects'!$H:$H,'Inverts per 100m2'!$A174,'Invertebrate Transects'!$E:$E,'Inverts per 100m2'!$C174,'Invertebrate Transects'!$F:$F,'Inverts per 100m2'!$D174,'Invertebrate Transects'!$M:$M,"micro")</f>
        <v>0</v>
      </c>
      <c r="F174">
        <f>SUMIFS('Invertebrate Transects'!$L:$L,'Invertebrate Transects'!$D:$D,'Inverts per 100m2'!$B174,'Invertebrate Transects'!$H:$H,'Inverts per 100m2'!$A174,'Invertebrate Transects'!$E:$E,'Inverts per 100m2'!$C174,'Invertebrate Transects'!$F:$F,'Inverts per 100m2'!$D174,'Invertebrate Transects'!$M:$M,"macro")</f>
        <v>0</v>
      </c>
    </row>
    <row r="175" spans="1:6" x14ac:dyDescent="0.3">
      <c r="A175" t="s">
        <v>77</v>
      </c>
      <c r="B175" t="s">
        <v>159</v>
      </c>
      <c r="C175">
        <v>3</v>
      </c>
      <c r="D175">
        <v>1</v>
      </c>
      <c r="E175">
        <f>SUMIFS('Invertebrate Transects'!$L:$L,'Invertebrate Transects'!$D:$D,'Inverts per 100m2'!$B175,'Invertebrate Transects'!$H:$H,'Inverts per 100m2'!$A175,'Invertebrate Transects'!$E:$E,'Inverts per 100m2'!$C175,'Invertebrate Transects'!$F:$F,'Inverts per 100m2'!$D175,'Invertebrate Transects'!$M:$M,"micro")</f>
        <v>0</v>
      </c>
      <c r="F175">
        <f>SUMIFS('Invertebrate Transects'!$L:$L,'Invertebrate Transects'!$D:$D,'Inverts per 100m2'!$B175,'Invertebrate Transects'!$H:$H,'Inverts per 100m2'!$A175,'Invertebrate Transects'!$E:$E,'Inverts per 100m2'!$C175,'Invertebrate Transects'!$F:$F,'Inverts per 100m2'!$D175,'Invertebrate Transects'!$M:$M,"macro")</f>
        <v>0</v>
      </c>
    </row>
    <row r="176" spans="1:6" x14ac:dyDescent="0.3">
      <c r="A176" t="s">
        <v>100</v>
      </c>
      <c r="B176" t="s">
        <v>159</v>
      </c>
      <c r="C176">
        <v>3</v>
      </c>
      <c r="D176">
        <v>1</v>
      </c>
      <c r="E176">
        <f>SUMIFS('Invertebrate Transects'!$L:$L,'Invertebrate Transects'!$D:$D,'Inverts per 100m2'!$B176,'Invertebrate Transects'!$H:$H,'Inverts per 100m2'!$A176,'Invertebrate Transects'!$E:$E,'Inverts per 100m2'!$C176,'Invertebrate Transects'!$F:$F,'Inverts per 100m2'!$D176,'Invertebrate Transects'!$M:$M,"micro")</f>
        <v>0</v>
      </c>
      <c r="F176">
        <f>SUMIFS('Invertebrate Transects'!$L:$L,'Invertebrate Transects'!$D:$D,'Inverts per 100m2'!$B176,'Invertebrate Transects'!$H:$H,'Inverts per 100m2'!$A176,'Invertebrate Transects'!$E:$E,'Inverts per 100m2'!$C176,'Invertebrate Transects'!$F:$F,'Inverts per 100m2'!$D176,'Invertebrate Transects'!$M:$M,"macro")</f>
        <v>0</v>
      </c>
    </row>
    <row r="177" spans="1:6" x14ac:dyDescent="0.3">
      <c r="A177" t="s">
        <v>76</v>
      </c>
      <c r="B177" t="s">
        <v>159</v>
      </c>
      <c r="C177">
        <v>3</v>
      </c>
      <c r="D177">
        <v>2</v>
      </c>
      <c r="E177">
        <f>SUMIFS('Invertebrate Transects'!$L:$L,'Invertebrate Transects'!$D:$D,'Inverts per 100m2'!$B177,'Invertebrate Transects'!$H:$H,'Inverts per 100m2'!$A177,'Invertebrate Transects'!$E:$E,'Inverts per 100m2'!$C177,'Invertebrate Transects'!$F:$F,'Inverts per 100m2'!$D177,'Invertebrate Transects'!$M:$M,"micro")</f>
        <v>1.6666666666666667</v>
      </c>
      <c r="F177">
        <f>SUMIFS('Invertebrate Transects'!$L:$L,'Invertebrate Transects'!$D:$D,'Inverts per 100m2'!$B177,'Invertebrate Transects'!$H:$H,'Inverts per 100m2'!$A177,'Invertebrate Transects'!$E:$E,'Inverts per 100m2'!$C177,'Invertebrate Transects'!$F:$F,'Inverts per 100m2'!$D177,'Invertebrate Transects'!$M:$M,"macro")</f>
        <v>1.6666666666666667</v>
      </c>
    </row>
    <row r="178" spans="1:6" x14ac:dyDescent="0.3">
      <c r="A178" t="s">
        <v>80</v>
      </c>
      <c r="B178" t="s">
        <v>159</v>
      </c>
      <c r="C178">
        <v>3</v>
      </c>
      <c r="D178">
        <v>2</v>
      </c>
      <c r="E178">
        <f>SUMIFS('Invertebrate Transects'!$L:$L,'Invertebrate Transects'!$D:$D,'Inverts per 100m2'!$B178,'Invertebrate Transects'!$H:$H,'Inverts per 100m2'!$A178,'Invertebrate Transects'!$E:$E,'Inverts per 100m2'!$C178,'Invertebrate Transects'!$F:$F,'Inverts per 100m2'!$D178,'Invertebrate Transects'!$M:$M,"micro")</f>
        <v>21.666666666666668</v>
      </c>
      <c r="F178">
        <f>SUMIFS('Invertebrate Transects'!$L:$L,'Invertebrate Transects'!$D:$D,'Inverts per 100m2'!$B178,'Invertebrate Transects'!$H:$H,'Inverts per 100m2'!$A178,'Invertebrate Transects'!$E:$E,'Inverts per 100m2'!$C178,'Invertebrate Transects'!$F:$F,'Inverts per 100m2'!$D178,'Invertebrate Transects'!$M:$M,"macro")</f>
        <v>0</v>
      </c>
    </row>
    <row r="179" spans="1:6" x14ac:dyDescent="0.3">
      <c r="A179" t="s">
        <v>75</v>
      </c>
      <c r="B179" t="s">
        <v>159</v>
      </c>
      <c r="C179">
        <v>3</v>
      </c>
      <c r="D179">
        <v>2</v>
      </c>
      <c r="E179">
        <f>SUMIFS('Invertebrate Transects'!$L:$L,'Invertebrate Transects'!$D:$D,'Inverts per 100m2'!$B179,'Invertebrate Transects'!$H:$H,'Inverts per 100m2'!$A179,'Invertebrate Transects'!$E:$E,'Inverts per 100m2'!$C179,'Invertebrate Transects'!$F:$F,'Inverts per 100m2'!$D179,'Invertebrate Transects'!$M:$M,"micro")</f>
        <v>0</v>
      </c>
      <c r="F179">
        <f>SUMIFS('Invertebrate Transects'!$L:$L,'Invertebrate Transects'!$D:$D,'Inverts per 100m2'!$B179,'Invertebrate Transects'!$H:$H,'Inverts per 100m2'!$A179,'Invertebrate Transects'!$E:$E,'Inverts per 100m2'!$C179,'Invertebrate Transects'!$F:$F,'Inverts per 100m2'!$D179,'Invertebrate Transects'!$M:$M,"macro")</f>
        <v>0</v>
      </c>
    </row>
    <row r="180" spans="1:6" x14ac:dyDescent="0.3">
      <c r="A180" t="s">
        <v>78</v>
      </c>
      <c r="B180" t="s">
        <v>159</v>
      </c>
      <c r="C180">
        <v>3</v>
      </c>
      <c r="D180">
        <v>2</v>
      </c>
      <c r="E180">
        <f>SUMIFS('Invertebrate Transects'!$L:$L,'Invertebrate Transects'!$D:$D,'Inverts per 100m2'!$B180,'Invertebrate Transects'!$H:$H,'Inverts per 100m2'!$A180,'Invertebrate Transects'!$E:$E,'Inverts per 100m2'!$C180,'Invertebrate Transects'!$F:$F,'Inverts per 100m2'!$D180,'Invertebrate Transects'!$M:$M,"micro")</f>
        <v>0</v>
      </c>
      <c r="F180">
        <f>SUMIFS('Invertebrate Transects'!$L:$L,'Invertebrate Transects'!$D:$D,'Inverts per 100m2'!$B180,'Invertebrate Transects'!$H:$H,'Inverts per 100m2'!$A180,'Invertebrate Transects'!$E:$E,'Inverts per 100m2'!$C180,'Invertebrate Transects'!$F:$F,'Inverts per 100m2'!$D180,'Invertebrate Transects'!$M:$M,"macro")</f>
        <v>0</v>
      </c>
    </row>
    <row r="181" spans="1:6" x14ac:dyDescent="0.3">
      <c r="A181" t="s">
        <v>89</v>
      </c>
      <c r="B181" t="s">
        <v>159</v>
      </c>
      <c r="C181">
        <v>3</v>
      </c>
      <c r="D181">
        <v>2</v>
      </c>
      <c r="E181">
        <f>SUMIFS('Invertebrate Transects'!$L:$L,'Invertebrate Transects'!$D:$D,'Inverts per 100m2'!$B181,'Invertebrate Transects'!$H:$H,'Inverts per 100m2'!$A181,'Invertebrate Transects'!$E:$E,'Inverts per 100m2'!$C181,'Invertebrate Transects'!$F:$F,'Inverts per 100m2'!$D181,'Invertebrate Transects'!$M:$M,"micro")</f>
        <v>0</v>
      </c>
      <c r="F181">
        <f>SUMIFS('Invertebrate Transects'!$L:$L,'Invertebrate Transects'!$D:$D,'Inverts per 100m2'!$B181,'Invertebrate Transects'!$H:$H,'Inverts per 100m2'!$A181,'Invertebrate Transects'!$E:$E,'Inverts per 100m2'!$C181,'Invertebrate Transects'!$F:$F,'Inverts per 100m2'!$D181,'Invertebrate Transects'!$M:$M,"macro")</f>
        <v>0</v>
      </c>
    </row>
    <row r="182" spans="1:6" x14ac:dyDescent="0.3">
      <c r="A182" t="s">
        <v>77</v>
      </c>
      <c r="B182" t="s">
        <v>159</v>
      </c>
      <c r="C182">
        <v>3</v>
      </c>
      <c r="D182">
        <v>2</v>
      </c>
      <c r="E182">
        <f>SUMIFS('Invertebrate Transects'!$L:$L,'Invertebrate Transects'!$D:$D,'Inverts per 100m2'!$B182,'Invertebrate Transects'!$H:$H,'Inverts per 100m2'!$A182,'Invertebrate Transects'!$E:$E,'Inverts per 100m2'!$C182,'Invertebrate Transects'!$F:$F,'Inverts per 100m2'!$D182,'Invertebrate Transects'!$M:$M,"micro")</f>
        <v>0</v>
      </c>
      <c r="F182">
        <f>SUMIFS('Invertebrate Transects'!$L:$L,'Invertebrate Transects'!$D:$D,'Inverts per 100m2'!$B182,'Invertebrate Transects'!$H:$H,'Inverts per 100m2'!$A182,'Invertebrate Transects'!$E:$E,'Inverts per 100m2'!$C182,'Invertebrate Transects'!$F:$F,'Inverts per 100m2'!$D182,'Invertebrate Transects'!$M:$M,"macro")</f>
        <v>0</v>
      </c>
    </row>
    <row r="183" spans="1:6" x14ac:dyDescent="0.3">
      <c r="A183" t="s">
        <v>100</v>
      </c>
      <c r="B183" t="s">
        <v>159</v>
      </c>
      <c r="C183">
        <v>3</v>
      </c>
      <c r="D183">
        <v>2</v>
      </c>
      <c r="E183">
        <f>SUMIFS('Invertebrate Transects'!$L:$L,'Invertebrate Transects'!$D:$D,'Inverts per 100m2'!$B183,'Invertebrate Transects'!$H:$H,'Inverts per 100m2'!$A183,'Invertebrate Transects'!$E:$E,'Inverts per 100m2'!$C183,'Invertebrate Transects'!$F:$F,'Inverts per 100m2'!$D183,'Invertebrate Transects'!$M:$M,"micro")</f>
        <v>0</v>
      </c>
      <c r="F183">
        <f>SUMIFS('Invertebrate Transects'!$L:$L,'Invertebrate Transects'!$D:$D,'Inverts per 100m2'!$B183,'Invertebrate Transects'!$H:$H,'Inverts per 100m2'!$A183,'Invertebrate Transects'!$E:$E,'Inverts per 100m2'!$C183,'Invertebrate Transects'!$F:$F,'Inverts per 100m2'!$D183,'Invertebrate Transects'!$M:$M,"macro")</f>
        <v>0</v>
      </c>
    </row>
    <row r="184" spans="1:6" x14ac:dyDescent="0.3">
      <c r="A184" t="s">
        <v>76</v>
      </c>
      <c r="B184" t="s">
        <v>159</v>
      </c>
      <c r="C184">
        <v>3</v>
      </c>
      <c r="D184">
        <v>3</v>
      </c>
      <c r="E184">
        <f>SUMIFS('Invertebrate Transects'!$L:$L,'Invertebrate Transects'!$D:$D,'Inverts per 100m2'!$B184,'Invertebrate Transects'!$H:$H,'Inverts per 100m2'!$A184,'Invertebrate Transects'!$E:$E,'Inverts per 100m2'!$C184,'Invertebrate Transects'!$F:$F,'Inverts per 100m2'!$D184,'Invertebrate Transects'!$M:$M,"micro")</f>
        <v>3.3333333333333335</v>
      </c>
      <c r="F184">
        <f>SUMIFS('Invertebrate Transects'!$L:$L,'Invertebrate Transects'!$D:$D,'Inverts per 100m2'!$B184,'Invertebrate Transects'!$H:$H,'Inverts per 100m2'!$A184,'Invertebrate Transects'!$E:$E,'Inverts per 100m2'!$C184,'Invertebrate Transects'!$F:$F,'Inverts per 100m2'!$D184,'Invertebrate Transects'!$M:$M,"macro")</f>
        <v>0</v>
      </c>
    </row>
    <row r="185" spans="1:6" x14ac:dyDescent="0.3">
      <c r="A185" t="s">
        <v>80</v>
      </c>
      <c r="B185" t="s">
        <v>159</v>
      </c>
      <c r="C185">
        <v>3</v>
      </c>
      <c r="D185">
        <v>3</v>
      </c>
      <c r="E185">
        <f>SUMIFS('Invertebrate Transects'!$L:$L,'Invertebrate Transects'!$D:$D,'Inverts per 100m2'!$B185,'Invertebrate Transects'!$H:$H,'Inverts per 100m2'!$A185,'Invertebrate Transects'!$E:$E,'Inverts per 100m2'!$C185,'Invertebrate Transects'!$F:$F,'Inverts per 100m2'!$D185,'Invertebrate Transects'!$M:$M,"micro")</f>
        <v>81.666666666666671</v>
      </c>
      <c r="F185">
        <f>SUMIFS('Invertebrate Transects'!$L:$L,'Invertebrate Transects'!$D:$D,'Inverts per 100m2'!$B185,'Invertebrate Transects'!$H:$H,'Inverts per 100m2'!$A185,'Invertebrate Transects'!$E:$E,'Inverts per 100m2'!$C185,'Invertebrate Transects'!$F:$F,'Inverts per 100m2'!$D185,'Invertebrate Transects'!$M:$M,"macro")</f>
        <v>0</v>
      </c>
    </row>
    <row r="186" spans="1:6" x14ac:dyDescent="0.3">
      <c r="A186" t="s">
        <v>75</v>
      </c>
      <c r="B186" t="s">
        <v>159</v>
      </c>
      <c r="C186">
        <v>3</v>
      </c>
      <c r="D186">
        <v>3</v>
      </c>
      <c r="E186">
        <f>SUMIFS('Invertebrate Transects'!$L:$L,'Invertebrate Transects'!$D:$D,'Inverts per 100m2'!$B186,'Invertebrate Transects'!$H:$H,'Inverts per 100m2'!$A186,'Invertebrate Transects'!$E:$E,'Inverts per 100m2'!$C186,'Invertebrate Transects'!$F:$F,'Inverts per 100m2'!$D186,'Invertebrate Transects'!$M:$M,"micro")</f>
        <v>0</v>
      </c>
      <c r="F186">
        <f>SUMIFS('Invertebrate Transects'!$L:$L,'Invertebrate Transects'!$D:$D,'Inverts per 100m2'!$B186,'Invertebrate Transects'!$H:$H,'Inverts per 100m2'!$A186,'Invertebrate Transects'!$E:$E,'Inverts per 100m2'!$C186,'Invertebrate Transects'!$F:$F,'Inverts per 100m2'!$D186,'Invertebrate Transects'!$M:$M,"macro")</f>
        <v>0</v>
      </c>
    </row>
    <row r="187" spans="1:6" x14ac:dyDescent="0.3">
      <c r="A187" t="s">
        <v>78</v>
      </c>
      <c r="B187" t="s">
        <v>159</v>
      </c>
      <c r="C187">
        <v>3</v>
      </c>
      <c r="D187">
        <v>3</v>
      </c>
      <c r="E187">
        <f>SUMIFS('Invertebrate Transects'!$L:$L,'Invertebrate Transects'!$D:$D,'Inverts per 100m2'!$B187,'Invertebrate Transects'!$H:$H,'Inverts per 100m2'!$A187,'Invertebrate Transects'!$E:$E,'Inverts per 100m2'!$C187,'Invertebrate Transects'!$F:$F,'Inverts per 100m2'!$D187,'Invertebrate Transects'!$M:$M,"micro")</f>
        <v>1.6666666666666667</v>
      </c>
      <c r="F187">
        <f>SUMIFS('Invertebrate Transects'!$L:$L,'Invertebrate Transects'!$D:$D,'Inverts per 100m2'!$B187,'Invertebrate Transects'!$H:$H,'Inverts per 100m2'!$A187,'Invertebrate Transects'!$E:$E,'Inverts per 100m2'!$C187,'Invertebrate Transects'!$F:$F,'Inverts per 100m2'!$D187,'Invertebrate Transects'!$M:$M,"macro")</f>
        <v>0</v>
      </c>
    </row>
    <row r="188" spans="1:6" x14ac:dyDescent="0.3">
      <c r="A188" t="s">
        <v>89</v>
      </c>
      <c r="B188" t="s">
        <v>159</v>
      </c>
      <c r="C188">
        <v>3</v>
      </c>
      <c r="D188">
        <v>3</v>
      </c>
      <c r="E188">
        <f>SUMIFS('Invertebrate Transects'!$L:$L,'Invertebrate Transects'!$D:$D,'Inverts per 100m2'!$B188,'Invertebrate Transects'!$H:$H,'Inverts per 100m2'!$A188,'Invertebrate Transects'!$E:$E,'Inverts per 100m2'!$C188,'Invertebrate Transects'!$F:$F,'Inverts per 100m2'!$D188,'Invertebrate Transects'!$M:$M,"micro")</f>
        <v>0</v>
      </c>
      <c r="F188">
        <f>SUMIFS('Invertebrate Transects'!$L:$L,'Invertebrate Transects'!$D:$D,'Inverts per 100m2'!$B188,'Invertebrate Transects'!$H:$H,'Inverts per 100m2'!$A188,'Invertebrate Transects'!$E:$E,'Inverts per 100m2'!$C188,'Invertebrate Transects'!$F:$F,'Inverts per 100m2'!$D188,'Invertebrate Transects'!$M:$M,"macro")</f>
        <v>0</v>
      </c>
    </row>
    <row r="189" spans="1:6" x14ac:dyDescent="0.3">
      <c r="A189" t="s">
        <v>77</v>
      </c>
      <c r="B189" t="s">
        <v>159</v>
      </c>
      <c r="C189">
        <v>3</v>
      </c>
      <c r="D189">
        <v>3</v>
      </c>
      <c r="E189">
        <f>SUMIFS('Invertebrate Transects'!$L:$L,'Invertebrate Transects'!$D:$D,'Inverts per 100m2'!$B189,'Invertebrate Transects'!$H:$H,'Inverts per 100m2'!$A189,'Invertebrate Transects'!$E:$E,'Inverts per 100m2'!$C189,'Invertebrate Transects'!$F:$F,'Inverts per 100m2'!$D189,'Invertebrate Transects'!$M:$M,"micro")</f>
        <v>0</v>
      </c>
      <c r="F189">
        <f>SUMIFS('Invertebrate Transects'!$L:$L,'Invertebrate Transects'!$D:$D,'Inverts per 100m2'!$B189,'Invertebrate Transects'!$H:$H,'Inverts per 100m2'!$A189,'Invertebrate Transects'!$E:$E,'Inverts per 100m2'!$C189,'Invertebrate Transects'!$F:$F,'Inverts per 100m2'!$D189,'Invertebrate Transects'!$M:$M,"macro")</f>
        <v>0</v>
      </c>
    </row>
    <row r="190" spans="1:6" x14ac:dyDescent="0.3">
      <c r="A190" t="s">
        <v>100</v>
      </c>
      <c r="B190" t="s">
        <v>159</v>
      </c>
      <c r="C190">
        <v>3</v>
      </c>
      <c r="D190">
        <v>3</v>
      </c>
      <c r="E190">
        <f>SUMIFS('Invertebrate Transects'!$L:$L,'Invertebrate Transects'!$D:$D,'Inverts per 100m2'!$B190,'Invertebrate Transects'!$H:$H,'Inverts per 100m2'!$A190,'Invertebrate Transects'!$E:$E,'Inverts per 100m2'!$C190,'Invertebrate Transects'!$F:$F,'Inverts per 100m2'!$D190,'Invertebrate Transects'!$M:$M,"micro")</f>
        <v>0</v>
      </c>
      <c r="F190">
        <f>SUMIFS('Invertebrate Transects'!$L:$L,'Invertebrate Transects'!$D:$D,'Inverts per 100m2'!$B190,'Invertebrate Transects'!$H:$H,'Inverts per 100m2'!$A190,'Invertebrate Transects'!$E:$E,'Inverts per 100m2'!$C190,'Invertebrate Transects'!$F:$F,'Inverts per 100m2'!$D190,'Invertebrate Transects'!$M:$M,"macro")</f>
        <v>0</v>
      </c>
    </row>
    <row r="191" spans="1:6" x14ac:dyDescent="0.3">
      <c r="A191" t="s">
        <v>76</v>
      </c>
      <c r="B191" t="s">
        <v>160</v>
      </c>
      <c r="C191">
        <v>1</v>
      </c>
      <c r="D191">
        <v>1</v>
      </c>
      <c r="E191">
        <f>SUMIFS('Invertebrate Transects'!$L:$L,'Invertebrate Transects'!$D:$D,'Inverts per 100m2'!$B191,'Invertebrate Transects'!$H:$H,'Inverts per 100m2'!$A191,'Invertebrate Transects'!$E:$E,'Inverts per 100m2'!$C191,'Invertebrate Transects'!$F:$F,'Inverts per 100m2'!$D191,'Invertebrate Transects'!$M:$M,"micro")</f>
        <v>0</v>
      </c>
      <c r="F191">
        <f>SUMIFS('Invertebrate Transects'!$L:$L,'Invertebrate Transects'!$D:$D,'Inverts per 100m2'!$B191,'Invertebrate Transects'!$H:$H,'Inverts per 100m2'!$A191,'Invertebrate Transects'!$E:$E,'Inverts per 100m2'!$C191,'Invertebrate Transects'!$F:$F,'Inverts per 100m2'!$D191,'Invertebrate Transects'!$M:$M,"macro")</f>
        <v>0</v>
      </c>
    </row>
    <row r="192" spans="1:6" x14ac:dyDescent="0.3">
      <c r="A192" t="s">
        <v>80</v>
      </c>
      <c r="B192" t="s">
        <v>160</v>
      </c>
      <c r="C192">
        <v>1</v>
      </c>
      <c r="D192">
        <v>1</v>
      </c>
      <c r="E192">
        <f>SUMIFS('Invertebrate Transects'!$L:$L,'Invertebrate Transects'!$D:$D,'Inverts per 100m2'!$B192,'Invertebrate Transects'!$H:$H,'Inverts per 100m2'!$A192,'Invertebrate Transects'!$E:$E,'Inverts per 100m2'!$C192,'Invertebrate Transects'!$F:$F,'Inverts per 100m2'!$D192,'Invertebrate Transects'!$M:$M,"micro")</f>
        <v>8.3333333333333339</v>
      </c>
      <c r="F192">
        <f>SUMIFS('Invertebrate Transects'!$L:$L,'Invertebrate Transects'!$D:$D,'Inverts per 100m2'!$B192,'Invertebrate Transects'!$H:$H,'Inverts per 100m2'!$A192,'Invertebrate Transects'!$E:$E,'Inverts per 100m2'!$C192,'Invertebrate Transects'!$F:$F,'Inverts per 100m2'!$D192,'Invertebrate Transects'!$M:$M,"macro")</f>
        <v>0</v>
      </c>
    </row>
    <row r="193" spans="1:6" x14ac:dyDescent="0.3">
      <c r="A193" t="s">
        <v>75</v>
      </c>
      <c r="B193" t="s">
        <v>160</v>
      </c>
      <c r="C193">
        <v>1</v>
      </c>
      <c r="D193">
        <v>1</v>
      </c>
      <c r="E193">
        <f>SUMIFS('Invertebrate Transects'!$L:$L,'Invertebrate Transects'!$D:$D,'Inverts per 100m2'!$B193,'Invertebrate Transects'!$H:$H,'Inverts per 100m2'!$A193,'Invertebrate Transects'!$E:$E,'Inverts per 100m2'!$C193,'Invertebrate Transects'!$F:$F,'Inverts per 100m2'!$D193,'Invertebrate Transects'!$M:$M,"micro")</f>
        <v>0</v>
      </c>
      <c r="F193">
        <f>SUMIFS('Invertebrate Transects'!$L:$L,'Invertebrate Transects'!$D:$D,'Inverts per 100m2'!$B193,'Invertebrate Transects'!$H:$H,'Inverts per 100m2'!$A193,'Invertebrate Transects'!$E:$E,'Inverts per 100m2'!$C193,'Invertebrate Transects'!$F:$F,'Inverts per 100m2'!$D193,'Invertebrate Transects'!$M:$M,"macro")</f>
        <v>1.6666666666666667</v>
      </c>
    </row>
    <row r="194" spans="1:6" x14ac:dyDescent="0.3">
      <c r="A194" t="s">
        <v>78</v>
      </c>
      <c r="B194" t="s">
        <v>160</v>
      </c>
      <c r="C194">
        <v>1</v>
      </c>
      <c r="D194">
        <v>1</v>
      </c>
      <c r="E194">
        <f>SUMIFS('Invertebrate Transects'!$L:$L,'Invertebrate Transects'!$D:$D,'Inverts per 100m2'!$B194,'Invertebrate Transects'!$H:$H,'Inverts per 100m2'!$A194,'Invertebrate Transects'!$E:$E,'Inverts per 100m2'!$C194,'Invertebrate Transects'!$F:$F,'Inverts per 100m2'!$D194,'Invertebrate Transects'!$M:$M,"micro")</f>
        <v>0</v>
      </c>
      <c r="F194">
        <f>SUMIFS('Invertebrate Transects'!$L:$L,'Invertebrate Transects'!$D:$D,'Inverts per 100m2'!$B194,'Invertebrate Transects'!$H:$H,'Inverts per 100m2'!$A194,'Invertebrate Transects'!$E:$E,'Inverts per 100m2'!$C194,'Invertebrate Transects'!$F:$F,'Inverts per 100m2'!$D194,'Invertebrate Transects'!$M:$M,"macro")</f>
        <v>0</v>
      </c>
    </row>
    <row r="195" spans="1:6" x14ac:dyDescent="0.3">
      <c r="A195" t="s">
        <v>89</v>
      </c>
      <c r="B195" t="s">
        <v>160</v>
      </c>
      <c r="C195">
        <v>1</v>
      </c>
      <c r="D195">
        <v>1</v>
      </c>
      <c r="E195">
        <f>SUMIFS('Invertebrate Transects'!$L:$L,'Invertebrate Transects'!$D:$D,'Inverts per 100m2'!$B195,'Invertebrate Transects'!$H:$H,'Inverts per 100m2'!$A195,'Invertebrate Transects'!$E:$E,'Inverts per 100m2'!$C195,'Invertebrate Transects'!$F:$F,'Inverts per 100m2'!$D195,'Invertebrate Transects'!$M:$M,"micro")</f>
        <v>0</v>
      </c>
      <c r="F195">
        <f>SUMIFS('Invertebrate Transects'!$L:$L,'Invertebrate Transects'!$D:$D,'Inverts per 100m2'!$B195,'Invertebrate Transects'!$H:$H,'Inverts per 100m2'!$A195,'Invertebrate Transects'!$E:$E,'Inverts per 100m2'!$C195,'Invertebrate Transects'!$F:$F,'Inverts per 100m2'!$D195,'Invertebrate Transects'!$M:$M,"macro")</f>
        <v>0</v>
      </c>
    </row>
    <row r="196" spans="1:6" x14ac:dyDescent="0.3">
      <c r="A196" t="s">
        <v>77</v>
      </c>
      <c r="B196" t="s">
        <v>160</v>
      </c>
      <c r="C196">
        <v>1</v>
      </c>
      <c r="D196">
        <v>1</v>
      </c>
      <c r="E196">
        <f>SUMIFS('Invertebrate Transects'!$L:$L,'Invertebrate Transects'!$D:$D,'Inverts per 100m2'!$B196,'Invertebrate Transects'!$H:$H,'Inverts per 100m2'!$A196,'Invertebrate Transects'!$E:$E,'Inverts per 100m2'!$C196,'Invertebrate Transects'!$F:$F,'Inverts per 100m2'!$D196,'Invertebrate Transects'!$M:$M,"micro")</f>
        <v>0</v>
      </c>
      <c r="F196">
        <f>SUMIFS('Invertebrate Transects'!$L:$L,'Invertebrate Transects'!$D:$D,'Inverts per 100m2'!$B196,'Invertebrate Transects'!$H:$H,'Inverts per 100m2'!$A196,'Invertebrate Transects'!$E:$E,'Inverts per 100m2'!$C196,'Invertebrate Transects'!$F:$F,'Inverts per 100m2'!$D196,'Invertebrate Transects'!$M:$M,"macro")</f>
        <v>0</v>
      </c>
    </row>
    <row r="197" spans="1:6" x14ac:dyDescent="0.3">
      <c r="A197" t="s">
        <v>100</v>
      </c>
      <c r="B197" t="s">
        <v>160</v>
      </c>
      <c r="C197">
        <v>1</v>
      </c>
      <c r="D197">
        <v>1</v>
      </c>
      <c r="E197">
        <f>SUMIFS('Invertebrate Transects'!$L:$L,'Invertebrate Transects'!$D:$D,'Inverts per 100m2'!$B197,'Invertebrate Transects'!$H:$H,'Inverts per 100m2'!$A197,'Invertebrate Transects'!$E:$E,'Inverts per 100m2'!$C197,'Invertebrate Transects'!$F:$F,'Inverts per 100m2'!$D197,'Invertebrate Transects'!$M:$M,"micro")</f>
        <v>0</v>
      </c>
      <c r="F197">
        <f>SUMIFS('Invertebrate Transects'!$L:$L,'Invertebrate Transects'!$D:$D,'Inverts per 100m2'!$B197,'Invertebrate Transects'!$H:$H,'Inverts per 100m2'!$A197,'Invertebrate Transects'!$E:$E,'Inverts per 100m2'!$C197,'Invertebrate Transects'!$F:$F,'Inverts per 100m2'!$D197,'Invertebrate Transects'!$M:$M,"macro")</f>
        <v>0</v>
      </c>
    </row>
    <row r="198" spans="1:6" x14ac:dyDescent="0.3">
      <c r="A198" t="s">
        <v>76</v>
      </c>
      <c r="B198" t="s">
        <v>160</v>
      </c>
      <c r="C198">
        <v>1</v>
      </c>
      <c r="D198">
        <v>2</v>
      </c>
      <c r="E198">
        <f>SUMIFS('Invertebrate Transects'!$L:$L,'Invertebrate Transects'!$D:$D,'Inverts per 100m2'!$B198,'Invertebrate Transects'!$H:$H,'Inverts per 100m2'!$A198,'Invertebrate Transects'!$E:$E,'Inverts per 100m2'!$C198,'Invertebrate Transects'!$F:$F,'Inverts per 100m2'!$D198,'Invertebrate Transects'!$M:$M,"micro")</f>
        <v>3.3333333333333335</v>
      </c>
      <c r="F198">
        <f>SUMIFS('Invertebrate Transects'!$L:$L,'Invertebrate Transects'!$D:$D,'Inverts per 100m2'!$B198,'Invertebrate Transects'!$H:$H,'Inverts per 100m2'!$A198,'Invertebrate Transects'!$E:$E,'Inverts per 100m2'!$C198,'Invertebrate Transects'!$F:$F,'Inverts per 100m2'!$D198,'Invertebrate Transects'!$M:$M,"macro")</f>
        <v>0</v>
      </c>
    </row>
    <row r="199" spans="1:6" x14ac:dyDescent="0.3">
      <c r="A199" t="s">
        <v>80</v>
      </c>
      <c r="B199" t="s">
        <v>160</v>
      </c>
      <c r="C199">
        <v>1</v>
      </c>
      <c r="D199">
        <v>2</v>
      </c>
      <c r="E199">
        <f>SUMIFS('Invertebrate Transects'!$L:$L,'Invertebrate Transects'!$D:$D,'Inverts per 100m2'!$B199,'Invertebrate Transects'!$H:$H,'Inverts per 100m2'!$A199,'Invertebrate Transects'!$E:$E,'Inverts per 100m2'!$C199,'Invertebrate Transects'!$F:$F,'Inverts per 100m2'!$D199,'Invertebrate Transects'!$M:$M,"micro")</f>
        <v>0</v>
      </c>
      <c r="F199">
        <f>SUMIFS('Invertebrate Transects'!$L:$L,'Invertebrate Transects'!$D:$D,'Inverts per 100m2'!$B199,'Invertebrate Transects'!$H:$H,'Inverts per 100m2'!$A199,'Invertebrate Transects'!$E:$E,'Inverts per 100m2'!$C199,'Invertebrate Transects'!$F:$F,'Inverts per 100m2'!$D199,'Invertebrate Transects'!$M:$M,"macro")</f>
        <v>0</v>
      </c>
    </row>
    <row r="200" spans="1:6" x14ac:dyDescent="0.3">
      <c r="A200" t="s">
        <v>75</v>
      </c>
      <c r="B200" t="s">
        <v>160</v>
      </c>
      <c r="C200">
        <v>1</v>
      </c>
      <c r="D200">
        <v>2</v>
      </c>
      <c r="E200">
        <f>SUMIFS('Invertebrate Transects'!$L:$L,'Invertebrate Transects'!$D:$D,'Inverts per 100m2'!$B200,'Invertebrate Transects'!$H:$H,'Inverts per 100m2'!$A200,'Invertebrate Transects'!$E:$E,'Inverts per 100m2'!$C200,'Invertebrate Transects'!$F:$F,'Inverts per 100m2'!$D200,'Invertebrate Transects'!$M:$M,"micro")</f>
        <v>0</v>
      </c>
      <c r="F200">
        <f>SUMIFS('Invertebrate Transects'!$L:$L,'Invertebrate Transects'!$D:$D,'Inverts per 100m2'!$B200,'Invertebrate Transects'!$H:$H,'Inverts per 100m2'!$A200,'Invertebrate Transects'!$E:$E,'Inverts per 100m2'!$C200,'Invertebrate Transects'!$F:$F,'Inverts per 100m2'!$D200,'Invertebrate Transects'!$M:$M,"macro")</f>
        <v>0</v>
      </c>
    </row>
    <row r="201" spans="1:6" x14ac:dyDescent="0.3">
      <c r="A201" t="s">
        <v>78</v>
      </c>
      <c r="B201" t="s">
        <v>160</v>
      </c>
      <c r="C201">
        <v>1</v>
      </c>
      <c r="D201">
        <v>2</v>
      </c>
      <c r="E201">
        <f>SUMIFS('Invertebrate Transects'!$L:$L,'Invertebrate Transects'!$D:$D,'Inverts per 100m2'!$B201,'Invertebrate Transects'!$H:$H,'Inverts per 100m2'!$A201,'Invertebrate Transects'!$E:$E,'Inverts per 100m2'!$C201,'Invertebrate Transects'!$F:$F,'Inverts per 100m2'!$D201,'Invertebrate Transects'!$M:$M,"micro")</f>
        <v>0</v>
      </c>
      <c r="F201">
        <f>SUMIFS('Invertebrate Transects'!$L:$L,'Invertebrate Transects'!$D:$D,'Inverts per 100m2'!$B201,'Invertebrate Transects'!$H:$H,'Inverts per 100m2'!$A201,'Invertebrate Transects'!$E:$E,'Inverts per 100m2'!$C201,'Invertebrate Transects'!$F:$F,'Inverts per 100m2'!$D201,'Invertebrate Transects'!$M:$M,"macro")</f>
        <v>0</v>
      </c>
    </row>
    <row r="202" spans="1:6" x14ac:dyDescent="0.3">
      <c r="A202" t="s">
        <v>89</v>
      </c>
      <c r="B202" t="s">
        <v>160</v>
      </c>
      <c r="C202">
        <v>1</v>
      </c>
      <c r="D202">
        <v>2</v>
      </c>
      <c r="E202">
        <f>SUMIFS('Invertebrate Transects'!$L:$L,'Invertebrate Transects'!$D:$D,'Inverts per 100m2'!$B202,'Invertebrate Transects'!$H:$H,'Inverts per 100m2'!$A202,'Invertebrate Transects'!$E:$E,'Inverts per 100m2'!$C202,'Invertebrate Transects'!$F:$F,'Inverts per 100m2'!$D202,'Invertebrate Transects'!$M:$M,"micro")</f>
        <v>0</v>
      </c>
      <c r="F202">
        <f>SUMIFS('Invertebrate Transects'!$L:$L,'Invertebrate Transects'!$D:$D,'Inverts per 100m2'!$B202,'Invertebrate Transects'!$H:$H,'Inverts per 100m2'!$A202,'Invertebrate Transects'!$E:$E,'Inverts per 100m2'!$C202,'Invertebrate Transects'!$F:$F,'Inverts per 100m2'!$D202,'Invertebrate Transects'!$M:$M,"macro")</f>
        <v>0</v>
      </c>
    </row>
    <row r="203" spans="1:6" x14ac:dyDescent="0.3">
      <c r="A203" t="s">
        <v>77</v>
      </c>
      <c r="B203" t="s">
        <v>160</v>
      </c>
      <c r="C203">
        <v>1</v>
      </c>
      <c r="D203">
        <v>2</v>
      </c>
      <c r="E203">
        <f>SUMIFS('Invertebrate Transects'!$L:$L,'Invertebrate Transects'!$D:$D,'Inverts per 100m2'!$B203,'Invertebrate Transects'!$H:$H,'Inverts per 100m2'!$A203,'Invertebrate Transects'!$E:$E,'Inverts per 100m2'!$C203,'Invertebrate Transects'!$F:$F,'Inverts per 100m2'!$D203,'Invertebrate Transects'!$M:$M,"micro")</f>
        <v>0</v>
      </c>
      <c r="F203">
        <f>SUMIFS('Invertebrate Transects'!$L:$L,'Invertebrate Transects'!$D:$D,'Inverts per 100m2'!$B203,'Invertebrate Transects'!$H:$H,'Inverts per 100m2'!$A203,'Invertebrate Transects'!$E:$E,'Inverts per 100m2'!$C203,'Invertebrate Transects'!$F:$F,'Inverts per 100m2'!$D203,'Invertebrate Transects'!$M:$M,"macro")</f>
        <v>0</v>
      </c>
    </row>
    <row r="204" spans="1:6" x14ac:dyDescent="0.3">
      <c r="A204" t="s">
        <v>100</v>
      </c>
      <c r="B204" t="s">
        <v>160</v>
      </c>
      <c r="C204">
        <v>1</v>
      </c>
      <c r="D204">
        <v>2</v>
      </c>
      <c r="E204">
        <f>SUMIFS('Invertebrate Transects'!$L:$L,'Invertebrate Transects'!$D:$D,'Inverts per 100m2'!$B204,'Invertebrate Transects'!$H:$H,'Inverts per 100m2'!$A204,'Invertebrate Transects'!$E:$E,'Inverts per 100m2'!$C204,'Invertebrate Transects'!$F:$F,'Inverts per 100m2'!$D204,'Invertebrate Transects'!$M:$M,"micro")</f>
        <v>0</v>
      </c>
      <c r="F204">
        <f>SUMIFS('Invertebrate Transects'!$L:$L,'Invertebrate Transects'!$D:$D,'Inverts per 100m2'!$B204,'Invertebrate Transects'!$H:$H,'Inverts per 100m2'!$A204,'Invertebrate Transects'!$E:$E,'Inverts per 100m2'!$C204,'Invertebrate Transects'!$F:$F,'Inverts per 100m2'!$D204,'Invertebrate Transects'!$M:$M,"macro")</f>
        <v>0</v>
      </c>
    </row>
    <row r="205" spans="1:6" x14ac:dyDescent="0.3">
      <c r="A205" t="s">
        <v>76</v>
      </c>
      <c r="B205" t="s">
        <v>160</v>
      </c>
      <c r="C205">
        <v>1</v>
      </c>
      <c r="D205">
        <v>3</v>
      </c>
      <c r="E205">
        <f>SUMIFS('Invertebrate Transects'!$L:$L,'Invertebrate Transects'!$D:$D,'Inverts per 100m2'!$B205,'Invertebrate Transects'!$H:$H,'Inverts per 100m2'!$A205,'Invertebrate Transects'!$E:$E,'Inverts per 100m2'!$C205,'Invertebrate Transects'!$F:$F,'Inverts per 100m2'!$D205,'Invertebrate Transects'!$M:$M,"micro")</f>
        <v>0</v>
      </c>
      <c r="F205">
        <f>SUMIFS('Invertebrate Transects'!$L:$L,'Invertebrate Transects'!$D:$D,'Inverts per 100m2'!$B205,'Invertebrate Transects'!$H:$H,'Inverts per 100m2'!$A205,'Invertebrate Transects'!$E:$E,'Inverts per 100m2'!$C205,'Invertebrate Transects'!$F:$F,'Inverts per 100m2'!$D205,'Invertebrate Transects'!$M:$M,"macro")</f>
        <v>3.3333333333333335</v>
      </c>
    </row>
    <row r="206" spans="1:6" x14ac:dyDescent="0.3">
      <c r="A206" t="s">
        <v>80</v>
      </c>
      <c r="B206" t="s">
        <v>160</v>
      </c>
      <c r="C206">
        <v>1</v>
      </c>
      <c r="D206">
        <v>3</v>
      </c>
      <c r="E206">
        <f>SUMIFS('Invertebrate Transects'!$L:$L,'Invertebrate Transects'!$D:$D,'Inverts per 100m2'!$B206,'Invertebrate Transects'!$H:$H,'Inverts per 100m2'!$A206,'Invertebrate Transects'!$E:$E,'Inverts per 100m2'!$C206,'Invertebrate Transects'!$F:$F,'Inverts per 100m2'!$D206,'Invertebrate Transects'!$M:$M,"micro")</f>
        <v>1.6666666666666667</v>
      </c>
      <c r="F206">
        <f>SUMIFS('Invertebrate Transects'!$L:$L,'Invertebrate Transects'!$D:$D,'Inverts per 100m2'!$B206,'Invertebrate Transects'!$H:$H,'Inverts per 100m2'!$A206,'Invertebrate Transects'!$E:$E,'Inverts per 100m2'!$C206,'Invertebrate Transects'!$F:$F,'Inverts per 100m2'!$D206,'Invertebrate Transects'!$M:$M,"macro")</f>
        <v>0</v>
      </c>
    </row>
    <row r="207" spans="1:6" x14ac:dyDescent="0.3">
      <c r="A207" t="s">
        <v>75</v>
      </c>
      <c r="B207" t="s">
        <v>160</v>
      </c>
      <c r="C207">
        <v>1</v>
      </c>
      <c r="D207">
        <v>3</v>
      </c>
      <c r="E207">
        <f>SUMIFS('Invertebrate Transects'!$L:$L,'Invertebrate Transects'!$D:$D,'Inverts per 100m2'!$B207,'Invertebrate Transects'!$H:$H,'Inverts per 100m2'!$A207,'Invertebrate Transects'!$E:$E,'Inverts per 100m2'!$C207,'Invertebrate Transects'!$F:$F,'Inverts per 100m2'!$D207,'Invertebrate Transects'!$M:$M,"micro")</f>
        <v>0</v>
      </c>
      <c r="F207">
        <f>SUMIFS('Invertebrate Transects'!$L:$L,'Invertebrate Transects'!$D:$D,'Inverts per 100m2'!$B207,'Invertebrate Transects'!$H:$H,'Inverts per 100m2'!$A207,'Invertebrate Transects'!$E:$E,'Inverts per 100m2'!$C207,'Invertebrate Transects'!$F:$F,'Inverts per 100m2'!$D207,'Invertebrate Transects'!$M:$M,"macro")</f>
        <v>0</v>
      </c>
    </row>
    <row r="208" spans="1:6" x14ac:dyDescent="0.3">
      <c r="A208" t="s">
        <v>78</v>
      </c>
      <c r="B208" t="s">
        <v>160</v>
      </c>
      <c r="C208">
        <v>1</v>
      </c>
      <c r="D208">
        <v>3</v>
      </c>
      <c r="E208">
        <f>SUMIFS('Invertebrate Transects'!$L:$L,'Invertebrate Transects'!$D:$D,'Inverts per 100m2'!$B208,'Invertebrate Transects'!$H:$H,'Inverts per 100m2'!$A208,'Invertebrate Transects'!$E:$E,'Inverts per 100m2'!$C208,'Invertebrate Transects'!$F:$F,'Inverts per 100m2'!$D208,'Invertebrate Transects'!$M:$M,"micro")</f>
        <v>0</v>
      </c>
      <c r="F208">
        <f>SUMIFS('Invertebrate Transects'!$L:$L,'Invertebrate Transects'!$D:$D,'Inverts per 100m2'!$B208,'Invertebrate Transects'!$H:$H,'Inverts per 100m2'!$A208,'Invertebrate Transects'!$E:$E,'Inverts per 100m2'!$C208,'Invertebrate Transects'!$F:$F,'Inverts per 100m2'!$D208,'Invertebrate Transects'!$M:$M,"macro")</f>
        <v>0</v>
      </c>
    </row>
    <row r="209" spans="1:6" x14ac:dyDescent="0.3">
      <c r="A209" t="s">
        <v>89</v>
      </c>
      <c r="B209" t="s">
        <v>160</v>
      </c>
      <c r="C209">
        <v>1</v>
      </c>
      <c r="D209">
        <v>3</v>
      </c>
      <c r="E209">
        <f>SUMIFS('Invertebrate Transects'!$L:$L,'Invertebrate Transects'!$D:$D,'Inverts per 100m2'!$B209,'Invertebrate Transects'!$H:$H,'Inverts per 100m2'!$A209,'Invertebrate Transects'!$E:$E,'Inverts per 100m2'!$C209,'Invertebrate Transects'!$F:$F,'Inverts per 100m2'!$D209,'Invertebrate Transects'!$M:$M,"micro")</f>
        <v>0</v>
      </c>
      <c r="F209">
        <f>SUMIFS('Invertebrate Transects'!$L:$L,'Invertebrate Transects'!$D:$D,'Inverts per 100m2'!$B209,'Invertebrate Transects'!$H:$H,'Inverts per 100m2'!$A209,'Invertebrate Transects'!$E:$E,'Inverts per 100m2'!$C209,'Invertebrate Transects'!$F:$F,'Inverts per 100m2'!$D209,'Invertebrate Transects'!$M:$M,"macro")</f>
        <v>0</v>
      </c>
    </row>
    <row r="210" spans="1:6" x14ac:dyDescent="0.3">
      <c r="A210" t="s">
        <v>77</v>
      </c>
      <c r="B210" t="s">
        <v>160</v>
      </c>
      <c r="C210">
        <v>1</v>
      </c>
      <c r="D210">
        <v>3</v>
      </c>
      <c r="E210">
        <f>SUMIFS('Invertebrate Transects'!$L:$L,'Invertebrate Transects'!$D:$D,'Inverts per 100m2'!$B210,'Invertebrate Transects'!$H:$H,'Inverts per 100m2'!$A210,'Invertebrate Transects'!$E:$E,'Inverts per 100m2'!$C210,'Invertebrate Transects'!$F:$F,'Inverts per 100m2'!$D210,'Invertebrate Transects'!$M:$M,"micro")</f>
        <v>0</v>
      </c>
      <c r="F210">
        <f>SUMIFS('Invertebrate Transects'!$L:$L,'Invertebrate Transects'!$D:$D,'Inverts per 100m2'!$B210,'Invertebrate Transects'!$H:$H,'Inverts per 100m2'!$A210,'Invertebrate Transects'!$E:$E,'Inverts per 100m2'!$C210,'Invertebrate Transects'!$F:$F,'Inverts per 100m2'!$D210,'Invertebrate Transects'!$M:$M,"macro")</f>
        <v>0</v>
      </c>
    </row>
    <row r="211" spans="1:6" x14ac:dyDescent="0.3">
      <c r="A211" t="s">
        <v>100</v>
      </c>
      <c r="B211" t="s">
        <v>160</v>
      </c>
      <c r="C211">
        <v>1</v>
      </c>
      <c r="D211">
        <v>3</v>
      </c>
      <c r="E211">
        <f>SUMIFS('Invertebrate Transects'!$L:$L,'Invertebrate Transects'!$D:$D,'Inverts per 100m2'!$B211,'Invertebrate Transects'!$H:$H,'Inverts per 100m2'!$A211,'Invertebrate Transects'!$E:$E,'Inverts per 100m2'!$C211,'Invertebrate Transects'!$F:$F,'Inverts per 100m2'!$D211,'Invertebrate Transects'!$M:$M,"micro")</f>
        <v>0</v>
      </c>
      <c r="F211">
        <f>SUMIFS('Invertebrate Transects'!$L:$L,'Invertebrate Transects'!$D:$D,'Inverts per 100m2'!$B211,'Invertebrate Transects'!$H:$H,'Inverts per 100m2'!$A211,'Invertebrate Transects'!$E:$E,'Inverts per 100m2'!$C211,'Invertebrate Transects'!$F:$F,'Inverts per 100m2'!$D211,'Invertebrate Transects'!$M:$M,"macro")</f>
        <v>0</v>
      </c>
    </row>
    <row r="212" spans="1:6" x14ac:dyDescent="0.3">
      <c r="A212" t="s">
        <v>76</v>
      </c>
      <c r="B212" t="s">
        <v>160</v>
      </c>
      <c r="C212">
        <v>2</v>
      </c>
      <c r="D212">
        <v>1</v>
      </c>
      <c r="E212">
        <f>SUMIFS('Invertebrate Transects'!$L:$L,'Invertebrate Transects'!$D:$D,'Inverts per 100m2'!$B212,'Invertebrate Transects'!$H:$H,'Inverts per 100m2'!$A212,'Invertebrate Transects'!$E:$E,'Inverts per 100m2'!$C212,'Invertebrate Transects'!$F:$F,'Inverts per 100m2'!$D212,'Invertebrate Transects'!$M:$M,"micro")</f>
        <v>0</v>
      </c>
      <c r="F212">
        <f>SUMIFS('Invertebrate Transects'!$L:$L,'Invertebrate Transects'!$D:$D,'Inverts per 100m2'!$B212,'Invertebrate Transects'!$H:$H,'Inverts per 100m2'!$A212,'Invertebrate Transects'!$E:$E,'Inverts per 100m2'!$C212,'Invertebrate Transects'!$F:$F,'Inverts per 100m2'!$D212,'Invertebrate Transects'!$M:$M,"macro")</f>
        <v>0</v>
      </c>
    </row>
    <row r="213" spans="1:6" x14ac:dyDescent="0.3">
      <c r="A213" t="s">
        <v>80</v>
      </c>
      <c r="B213" t="s">
        <v>160</v>
      </c>
      <c r="C213">
        <v>2</v>
      </c>
      <c r="D213">
        <v>1</v>
      </c>
      <c r="E213">
        <f>SUMIFS('Invertebrate Transects'!$L:$L,'Invertebrate Transects'!$D:$D,'Inverts per 100m2'!$B213,'Invertebrate Transects'!$H:$H,'Inverts per 100m2'!$A213,'Invertebrate Transects'!$E:$E,'Inverts per 100m2'!$C213,'Invertebrate Transects'!$F:$F,'Inverts per 100m2'!$D213,'Invertebrate Transects'!$M:$M,"micro")</f>
        <v>56.666666666666664</v>
      </c>
      <c r="F213">
        <f>SUMIFS('Invertebrate Transects'!$L:$L,'Invertebrate Transects'!$D:$D,'Inverts per 100m2'!$B213,'Invertebrate Transects'!$H:$H,'Inverts per 100m2'!$A213,'Invertebrate Transects'!$E:$E,'Inverts per 100m2'!$C213,'Invertebrate Transects'!$F:$F,'Inverts per 100m2'!$D213,'Invertebrate Transects'!$M:$M,"macro")</f>
        <v>0</v>
      </c>
    </row>
    <row r="214" spans="1:6" x14ac:dyDescent="0.3">
      <c r="A214" t="s">
        <v>75</v>
      </c>
      <c r="B214" t="s">
        <v>160</v>
      </c>
      <c r="C214">
        <v>2</v>
      </c>
      <c r="D214">
        <v>1</v>
      </c>
      <c r="E214">
        <f>SUMIFS('Invertebrate Transects'!$L:$L,'Invertebrate Transects'!$D:$D,'Inverts per 100m2'!$B214,'Invertebrate Transects'!$H:$H,'Inverts per 100m2'!$A214,'Invertebrate Transects'!$E:$E,'Inverts per 100m2'!$C214,'Invertebrate Transects'!$F:$F,'Inverts per 100m2'!$D214,'Invertebrate Transects'!$M:$M,"micro")</f>
        <v>0</v>
      </c>
      <c r="F214">
        <f>SUMIFS('Invertebrate Transects'!$L:$L,'Invertebrate Transects'!$D:$D,'Inverts per 100m2'!$B214,'Invertebrate Transects'!$H:$H,'Inverts per 100m2'!$A214,'Invertebrate Transects'!$E:$E,'Inverts per 100m2'!$C214,'Invertebrate Transects'!$F:$F,'Inverts per 100m2'!$D214,'Invertebrate Transects'!$M:$M,"macro")</f>
        <v>0</v>
      </c>
    </row>
    <row r="215" spans="1:6" x14ac:dyDescent="0.3">
      <c r="A215" t="s">
        <v>78</v>
      </c>
      <c r="B215" t="s">
        <v>160</v>
      </c>
      <c r="C215">
        <v>2</v>
      </c>
      <c r="D215">
        <v>1</v>
      </c>
      <c r="E215">
        <f>SUMIFS('Invertebrate Transects'!$L:$L,'Invertebrate Transects'!$D:$D,'Inverts per 100m2'!$B215,'Invertebrate Transects'!$H:$H,'Inverts per 100m2'!$A215,'Invertebrate Transects'!$E:$E,'Inverts per 100m2'!$C215,'Invertebrate Transects'!$F:$F,'Inverts per 100m2'!$D215,'Invertebrate Transects'!$M:$M,"micro")</f>
        <v>1.6666666666666667</v>
      </c>
      <c r="F215">
        <f>SUMIFS('Invertebrate Transects'!$L:$L,'Invertebrate Transects'!$D:$D,'Inverts per 100m2'!$B215,'Invertebrate Transects'!$H:$H,'Inverts per 100m2'!$A215,'Invertebrate Transects'!$E:$E,'Inverts per 100m2'!$C215,'Invertebrate Transects'!$F:$F,'Inverts per 100m2'!$D215,'Invertebrate Transects'!$M:$M,"macro")</f>
        <v>0</v>
      </c>
    </row>
    <row r="216" spans="1:6" x14ac:dyDescent="0.3">
      <c r="A216" t="s">
        <v>89</v>
      </c>
      <c r="B216" t="s">
        <v>160</v>
      </c>
      <c r="C216">
        <v>2</v>
      </c>
      <c r="D216">
        <v>1</v>
      </c>
      <c r="E216">
        <f>SUMIFS('Invertebrate Transects'!$L:$L,'Invertebrate Transects'!$D:$D,'Inverts per 100m2'!$B216,'Invertebrate Transects'!$H:$H,'Inverts per 100m2'!$A216,'Invertebrate Transects'!$E:$E,'Inverts per 100m2'!$C216,'Invertebrate Transects'!$F:$F,'Inverts per 100m2'!$D216,'Invertebrate Transects'!$M:$M,"micro")</f>
        <v>0</v>
      </c>
      <c r="F216">
        <f>SUMIFS('Invertebrate Transects'!$L:$L,'Invertebrate Transects'!$D:$D,'Inverts per 100m2'!$B216,'Invertebrate Transects'!$H:$H,'Inverts per 100m2'!$A216,'Invertebrate Transects'!$E:$E,'Inverts per 100m2'!$C216,'Invertebrate Transects'!$F:$F,'Inverts per 100m2'!$D216,'Invertebrate Transects'!$M:$M,"macro")</f>
        <v>0</v>
      </c>
    </row>
    <row r="217" spans="1:6" x14ac:dyDescent="0.3">
      <c r="A217" t="s">
        <v>77</v>
      </c>
      <c r="B217" t="s">
        <v>160</v>
      </c>
      <c r="C217">
        <v>2</v>
      </c>
      <c r="D217">
        <v>1</v>
      </c>
      <c r="E217">
        <f>SUMIFS('Invertebrate Transects'!$L:$L,'Invertebrate Transects'!$D:$D,'Inverts per 100m2'!$B217,'Invertebrate Transects'!$H:$H,'Inverts per 100m2'!$A217,'Invertebrate Transects'!$E:$E,'Inverts per 100m2'!$C217,'Invertebrate Transects'!$F:$F,'Inverts per 100m2'!$D217,'Invertebrate Transects'!$M:$M,"micro")</f>
        <v>0</v>
      </c>
      <c r="F217">
        <f>SUMIFS('Invertebrate Transects'!$L:$L,'Invertebrate Transects'!$D:$D,'Inverts per 100m2'!$B217,'Invertebrate Transects'!$H:$H,'Inverts per 100m2'!$A217,'Invertebrate Transects'!$E:$E,'Inverts per 100m2'!$C217,'Invertebrate Transects'!$F:$F,'Inverts per 100m2'!$D217,'Invertebrate Transects'!$M:$M,"macro")</f>
        <v>0</v>
      </c>
    </row>
    <row r="218" spans="1:6" x14ac:dyDescent="0.3">
      <c r="A218" t="s">
        <v>100</v>
      </c>
      <c r="B218" t="s">
        <v>160</v>
      </c>
      <c r="C218">
        <v>2</v>
      </c>
      <c r="D218">
        <v>1</v>
      </c>
      <c r="E218">
        <f>SUMIFS('Invertebrate Transects'!$L:$L,'Invertebrate Transects'!$D:$D,'Inverts per 100m2'!$B218,'Invertebrate Transects'!$H:$H,'Inverts per 100m2'!$A218,'Invertebrate Transects'!$E:$E,'Inverts per 100m2'!$C218,'Invertebrate Transects'!$F:$F,'Inverts per 100m2'!$D218,'Invertebrate Transects'!$M:$M,"micro")</f>
        <v>0</v>
      </c>
      <c r="F218">
        <f>SUMIFS('Invertebrate Transects'!$L:$L,'Invertebrate Transects'!$D:$D,'Inverts per 100m2'!$B218,'Invertebrate Transects'!$H:$H,'Inverts per 100m2'!$A218,'Invertebrate Transects'!$E:$E,'Inverts per 100m2'!$C218,'Invertebrate Transects'!$F:$F,'Inverts per 100m2'!$D218,'Invertebrate Transects'!$M:$M,"macro")</f>
        <v>0</v>
      </c>
    </row>
    <row r="219" spans="1:6" x14ac:dyDescent="0.3">
      <c r="A219" t="s">
        <v>76</v>
      </c>
      <c r="B219" t="s">
        <v>160</v>
      </c>
      <c r="C219">
        <v>2</v>
      </c>
      <c r="D219">
        <v>2</v>
      </c>
      <c r="E219">
        <f>SUMIFS('Invertebrate Transects'!$L:$L,'Invertebrate Transects'!$D:$D,'Inverts per 100m2'!$B219,'Invertebrate Transects'!$H:$H,'Inverts per 100m2'!$A219,'Invertebrate Transects'!$E:$E,'Inverts per 100m2'!$C219,'Invertebrate Transects'!$F:$F,'Inverts per 100m2'!$D219,'Invertebrate Transects'!$M:$M,"micro")</f>
        <v>3.3333333333333335</v>
      </c>
      <c r="F219">
        <f>SUMIFS('Invertebrate Transects'!$L:$L,'Invertebrate Transects'!$D:$D,'Inverts per 100m2'!$B219,'Invertebrate Transects'!$H:$H,'Inverts per 100m2'!$A219,'Invertebrate Transects'!$E:$E,'Inverts per 100m2'!$C219,'Invertebrate Transects'!$F:$F,'Inverts per 100m2'!$D219,'Invertebrate Transects'!$M:$M,"macro")</f>
        <v>1.6666666666666667</v>
      </c>
    </row>
    <row r="220" spans="1:6" x14ac:dyDescent="0.3">
      <c r="A220" t="s">
        <v>80</v>
      </c>
      <c r="B220" t="s">
        <v>160</v>
      </c>
      <c r="C220">
        <v>2</v>
      </c>
      <c r="D220">
        <v>2</v>
      </c>
      <c r="E220">
        <f>SUMIFS('Invertebrate Transects'!$L:$L,'Invertebrate Transects'!$D:$D,'Inverts per 100m2'!$B220,'Invertebrate Transects'!$H:$H,'Inverts per 100m2'!$A220,'Invertebrate Transects'!$E:$E,'Inverts per 100m2'!$C220,'Invertebrate Transects'!$F:$F,'Inverts per 100m2'!$D220,'Invertebrate Transects'!$M:$M,"micro")</f>
        <v>45</v>
      </c>
      <c r="F220">
        <f>SUMIFS('Invertebrate Transects'!$L:$L,'Invertebrate Transects'!$D:$D,'Inverts per 100m2'!$B220,'Invertebrate Transects'!$H:$H,'Inverts per 100m2'!$A220,'Invertebrate Transects'!$E:$E,'Inverts per 100m2'!$C220,'Invertebrate Transects'!$F:$F,'Inverts per 100m2'!$D220,'Invertebrate Transects'!$M:$M,"macro")</f>
        <v>0</v>
      </c>
    </row>
    <row r="221" spans="1:6" x14ac:dyDescent="0.3">
      <c r="A221" t="s">
        <v>75</v>
      </c>
      <c r="B221" t="s">
        <v>160</v>
      </c>
      <c r="C221">
        <v>2</v>
      </c>
      <c r="D221">
        <v>2</v>
      </c>
      <c r="E221">
        <f>SUMIFS('Invertebrate Transects'!$L:$L,'Invertebrate Transects'!$D:$D,'Inverts per 100m2'!$B221,'Invertebrate Transects'!$H:$H,'Inverts per 100m2'!$A221,'Invertebrate Transects'!$E:$E,'Inverts per 100m2'!$C221,'Invertebrate Transects'!$F:$F,'Inverts per 100m2'!$D221,'Invertebrate Transects'!$M:$M,"micro")</f>
        <v>0</v>
      </c>
      <c r="F221">
        <f>SUMIFS('Invertebrate Transects'!$L:$L,'Invertebrate Transects'!$D:$D,'Inverts per 100m2'!$B221,'Invertebrate Transects'!$H:$H,'Inverts per 100m2'!$A221,'Invertebrate Transects'!$E:$E,'Inverts per 100m2'!$C221,'Invertebrate Transects'!$F:$F,'Inverts per 100m2'!$D221,'Invertebrate Transects'!$M:$M,"macro")</f>
        <v>0</v>
      </c>
    </row>
    <row r="222" spans="1:6" x14ac:dyDescent="0.3">
      <c r="A222" t="s">
        <v>78</v>
      </c>
      <c r="B222" t="s">
        <v>160</v>
      </c>
      <c r="C222">
        <v>2</v>
      </c>
      <c r="D222">
        <v>2</v>
      </c>
      <c r="E222">
        <f>SUMIFS('Invertebrate Transects'!$L:$L,'Invertebrate Transects'!$D:$D,'Inverts per 100m2'!$B222,'Invertebrate Transects'!$H:$H,'Inverts per 100m2'!$A222,'Invertebrate Transects'!$E:$E,'Inverts per 100m2'!$C222,'Invertebrate Transects'!$F:$F,'Inverts per 100m2'!$D222,'Invertebrate Transects'!$M:$M,"micro")</f>
        <v>1.6666666666666667</v>
      </c>
      <c r="F222">
        <f>SUMIFS('Invertebrate Transects'!$L:$L,'Invertebrate Transects'!$D:$D,'Inverts per 100m2'!$B222,'Invertebrate Transects'!$H:$H,'Inverts per 100m2'!$A222,'Invertebrate Transects'!$E:$E,'Inverts per 100m2'!$C222,'Invertebrate Transects'!$F:$F,'Inverts per 100m2'!$D222,'Invertebrate Transects'!$M:$M,"macro")</f>
        <v>0</v>
      </c>
    </row>
    <row r="223" spans="1:6" x14ac:dyDescent="0.3">
      <c r="A223" t="s">
        <v>89</v>
      </c>
      <c r="B223" t="s">
        <v>160</v>
      </c>
      <c r="C223">
        <v>2</v>
      </c>
      <c r="D223">
        <v>2</v>
      </c>
      <c r="E223">
        <f>SUMIFS('Invertebrate Transects'!$L:$L,'Invertebrate Transects'!$D:$D,'Inverts per 100m2'!$B223,'Invertebrate Transects'!$H:$H,'Inverts per 100m2'!$A223,'Invertebrate Transects'!$E:$E,'Inverts per 100m2'!$C223,'Invertebrate Transects'!$F:$F,'Inverts per 100m2'!$D223,'Invertebrate Transects'!$M:$M,"micro")</f>
        <v>0</v>
      </c>
      <c r="F223">
        <f>SUMIFS('Invertebrate Transects'!$L:$L,'Invertebrate Transects'!$D:$D,'Inverts per 100m2'!$B223,'Invertebrate Transects'!$H:$H,'Inverts per 100m2'!$A223,'Invertebrate Transects'!$E:$E,'Inverts per 100m2'!$C223,'Invertebrate Transects'!$F:$F,'Inverts per 100m2'!$D223,'Invertebrate Transects'!$M:$M,"macro")</f>
        <v>0</v>
      </c>
    </row>
    <row r="224" spans="1:6" x14ac:dyDescent="0.3">
      <c r="A224" t="s">
        <v>77</v>
      </c>
      <c r="B224" t="s">
        <v>160</v>
      </c>
      <c r="C224">
        <v>2</v>
      </c>
      <c r="D224">
        <v>2</v>
      </c>
      <c r="E224">
        <f>SUMIFS('Invertebrate Transects'!$L:$L,'Invertebrate Transects'!$D:$D,'Inverts per 100m2'!$B224,'Invertebrate Transects'!$H:$H,'Inverts per 100m2'!$A224,'Invertebrate Transects'!$E:$E,'Inverts per 100m2'!$C224,'Invertebrate Transects'!$F:$F,'Inverts per 100m2'!$D224,'Invertebrate Transects'!$M:$M,"micro")</f>
        <v>0</v>
      </c>
      <c r="F224">
        <f>SUMIFS('Invertebrate Transects'!$L:$L,'Invertebrate Transects'!$D:$D,'Inverts per 100m2'!$B224,'Invertebrate Transects'!$H:$H,'Inverts per 100m2'!$A224,'Invertebrate Transects'!$E:$E,'Inverts per 100m2'!$C224,'Invertebrate Transects'!$F:$F,'Inverts per 100m2'!$D224,'Invertebrate Transects'!$M:$M,"macro")</f>
        <v>0</v>
      </c>
    </row>
    <row r="225" spans="1:6" x14ac:dyDescent="0.3">
      <c r="A225" t="s">
        <v>100</v>
      </c>
      <c r="B225" t="s">
        <v>160</v>
      </c>
      <c r="C225">
        <v>2</v>
      </c>
      <c r="D225">
        <v>2</v>
      </c>
      <c r="E225">
        <f>SUMIFS('Invertebrate Transects'!$L:$L,'Invertebrate Transects'!$D:$D,'Inverts per 100m2'!$B225,'Invertebrate Transects'!$H:$H,'Inverts per 100m2'!$A225,'Invertebrate Transects'!$E:$E,'Inverts per 100m2'!$C225,'Invertebrate Transects'!$F:$F,'Inverts per 100m2'!$D225,'Invertebrate Transects'!$M:$M,"micro")</f>
        <v>0</v>
      </c>
      <c r="F225">
        <f>SUMIFS('Invertebrate Transects'!$L:$L,'Invertebrate Transects'!$D:$D,'Inverts per 100m2'!$B225,'Invertebrate Transects'!$H:$H,'Inverts per 100m2'!$A225,'Invertebrate Transects'!$E:$E,'Inverts per 100m2'!$C225,'Invertebrate Transects'!$F:$F,'Inverts per 100m2'!$D225,'Invertebrate Transects'!$M:$M,"macro")</f>
        <v>0</v>
      </c>
    </row>
    <row r="226" spans="1:6" x14ac:dyDescent="0.3">
      <c r="A226" t="s">
        <v>76</v>
      </c>
      <c r="B226" t="s">
        <v>160</v>
      </c>
      <c r="C226">
        <v>2</v>
      </c>
      <c r="D226">
        <v>3</v>
      </c>
      <c r="E226">
        <f>SUMIFS('Invertebrate Transects'!$L:$L,'Invertebrate Transects'!$D:$D,'Inverts per 100m2'!$B226,'Invertebrate Transects'!$H:$H,'Inverts per 100m2'!$A226,'Invertebrate Transects'!$E:$E,'Inverts per 100m2'!$C226,'Invertebrate Transects'!$F:$F,'Inverts per 100m2'!$D226,'Invertebrate Transects'!$M:$M,"micro")</f>
        <v>1.6666666666666667</v>
      </c>
      <c r="F226">
        <f>SUMIFS('Invertebrate Transects'!$L:$L,'Invertebrate Transects'!$D:$D,'Inverts per 100m2'!$B226,'Invertebrate Transects'!$H:$H,'Inverts per 100m2'!$A226,'Invertebrate Transects'!$E:$E,'Inverts per 100m2'!$C226,'Invertebrate Transects'!$F:$F,'Inverts per 100m2'!$D226,'Invertebrate Transects'!$M:$M,"macro")</f>
        <v>1.6666666666666667</v>
      </c>
    </row>
    <row r="227" spans="1:6" x14ac:dyDescent="0.3">
      <c r="A227" t="s">
        <v>80</v>
      </c>
      <c r="B227" t="s">
        <v>160</v>
      </c>
      <c r="C227">
        <v>2</v>
      </c>
      <c r="D227">
        <v>3</v>
      </c>
      <c r="E227">
        <f>SUMIFS('Invertebrate Transects'!$L:$L,'Invertebrate Transects'!$D:$D,'Inverts per 100m2'!$B227,'Invertebrate Transects'!$H:$H,'Inverts per 100m2'!$A227,'Invertebrate Transects'!$E:$E,'Inverts per 100m2'!$C227,'Invertebrate Transects'!$F:$F,'Inverts per 100m2'!$D227,'Invertebrate Transects'!$M:$M,"micro")</f>
        <v>68.333333333333343</v>
      </c>
      <c r="F227">
        <f>SUMIFS('Invertebrate Transects'!$L:$L,'Invertebrate Transects'!$D:$D,'Inverts per 100m2'!$B227,'Invertebrate Transects'!$H:$H,'Inverts per 100m2'!$A227,'Invertebrate Transects'!$E:$E,'Inverts per 100m2'!$C227,'Invertebrate Transects'!$F:$F,'Inverts per 100m2'!$D227,'Invertebrate Transects'!$M:$M,"macro")</f>
        <v>0</v>
      </c>
    </row>
    <row r="228" spans="1:6" x14ac:dyDescent="0.3">
      <c r="A228" t="s">
        <v>75</v>
      </c>
      <c r="B228" t="s">
        <v>160</v>
      </c>
      <c r="C228">
        <v>2</v>
      </c>
      <c r="D228">
        <v>3</v>
      </c>
      <c r="E228">
        <f>SUMIFS('Invertebrate Transects'!$L:$L,'Invertebrate Transects'!$D:$D,'Inverts per 100m2'!$B228,'Invertebrate Transects'!$H:$H,'Inverts per 100m2'!$A228,'Invertebrate Transects'!$E:$E,'Inverts per 100m2'!$C228,'Invertebrate Transects'!$F:$F,'Inverts per 100m2'!$D228,'Invertebrate Transects'!$M:$M,"micro")</f>
        <v>0</v>
      </c>
      <c r="F228">
        <f>SUMIFS('Invertebrate Transects'!$L:$L,'Invertebrate Transects'!$D:$D,'Inverts per 100m2'!$B228,'Invertebrate Transects'!$H:$H,'Inverts per 100m2'!$A228,'Invertebrate Transects'!$E:$E,'Inverts per 100m2'!$C228,'Invertebrate Transects'!$F:$F,'Inverts per 100m2'!$D228,'Invertebrate Transects'!$M:$M,"macro")</f>
        <v>0</v>
      </c>
    </row>
    <row r="229" spans="1:6" x14ac:dyDescent="0.3">
      <c r="A229" t="s">
        <v>78</v>
      </c>
      <c r="B229" t="s">
        <v>160</v>
      </c>
      <c r="C229">
        <v>2</v>
      </c>
      <c r="D229">
        <v>3</v>
      </c>
      <c r="E229">
        <f>SUMIFS('Invertebrate Transects'!$L:$L,'Invertebrate Transects'!$D:$D,'Inverts per 100m2'!$B229,'Invertebrate Transects'!$H:$H,'Inverts per 100m2'!$A229,'Invertebrate Transects'!$E:$E,'Inverts per 100m2'!$C229,'Invertebrate Transects'!$F:$F,'Inverts per 100m2'!$D229,'Invertebrate Transects'!$M:$M,"micro")</f>
        <v>0</v>
      </c>
      <c r="F229">
        <f>SUMIFS('Invertebrate Transects'!$L:$L,'Invertebrate Transects'!$D:$D,'Inverts per 100m2'!$B229,'Invertebrate Transects'!$H:$H,'Inverts per 100m2'!$A229,'Invertebrate Transects'!$E:$E,'Inverts per 100m2'!$C229,'Invertebrate Transects'!$F:$F,'Inverts per 100m2'!$D229,'Invertebrate Transects'!$M:$M,"macro")</f>
        <v>0</v>
      </c>
    </row>
    <row r="230" spans="1:6" x14ac:dyDescent="0.3">
      <c r="A230" t="s">
        <v>89</v>
      </c>
      <c r="B230" t="s">
        <v>160</v>
      </c>
      <c r="C230">
        <v>2</v>
      </c>
      <c r="D230">
        <v>3</v>
      </c>
      <c r="E230">
        <f>SUMIFS('Invertebrate Transects'!$L:$L,'Invertebrate Transects'!$D:$D,'Inverts per 100m2'!$B230,'Invertebrate Transects'!$H:$H,'Inverts per 100m2'!$A230,'Invertebrate Transects'!$E:$E,'Inverts per 100m2'!$C230,'Invertebrate Transects'!$F:$F,'Inverts per 100m2'!$D230,'Invertebrate Transects'!$M:$M,"micro")</f>
        <v>0</v>
      </c>
      <c r="F230">
        <f>SUMIFS('Invertebrate Transects'!$L:$L,'Invertebrate Transects'!$D:$D,'Inverts per 100m2'!$B230,'Invertebrate Transects'!$H:$H,'Inverts per 100m2'!$A230,'Invertebrate Transects'!$E:$E,'Inverts per 100m2'!$C230,'Invertebrate Transects'!$F:$F,'Inverts per 100m2'!$D230,'Invertebrate Transects'!$M:$M,"macro")</f>
        <v>0</v>
      </c>
    </row>
    <row r="231" spans="1:6" x14ac:dyDescent="0.3">
      <c r="A231" t="s">
        <v>77</v>
      </c>
      <c r="B231" t="s">
        <v>160</v>
      </c>
      <c r="C231">
        <v>2</v>
      </c>
      <c r="D231">
        <v>3</v>
      </c>
      <c r="E231">
        <f>SUMIFS('Invertebrate Transects'!$L:$L,'Invertebrate Transects'!$D:$D,'Inverts per 100m2'!$B231,'Invertebrate Transects'!$H:$H,'Inverts per 100m2'!$A231,'Invertebrate Transects'!$E:$E,'Inverts per 100m2'!$C231,'Invertebrate Transects'!$F:$F,'Inverts per 100m2'!$D231,'Invertebrate Transects'!$M:$M,"micro")</f>
        <v>0</v>
      </c>
      <c r="F231">
        <f>SUMIFS('Invertebrate Transects'!$L:$L,'Invertebrate Transects'!$D:$D,'Inverts per 100m2'!$B231,'Invertebrate Transects'!$H:$H,'Inverts per 100m2'!$A231,'Invertebrate Transects'!$E:$E,'Inverts per 100m2'!$C231,'Invertebrate Transects'!$F:$F,'Inverts per 100m2'!$D231,'Invertebrate Transects'!$M:$M,"macro")</f>
        <v>0</v>
      </c>
    </row>
    <row r="232" spans="1:6" x14ac:dyDescent="0.3">
      <c r="A232" t="s">
        <v>100</v>
      </c>
      <c r="B232" t="s">
        <v>160</v>
      </c>
      <c r="C232">
        <v>2</v>
      </c>
      <c r="D232">
        <v>3</v>
      </c>
      <c r="E232">
        <f>SUMIFS('Invertebrate Transects'!$L:$L,'Invertebrate Transects'!$D:$D,'Inverts per 100m2'!$B232,'Invertebrate Transects'!$H:$H,'Inverts per 100m2'!$A232,'Invertebrate Transects'!$E:$E,'Inverts per 100m2'!$C232,'Invertebrate Transects'!$F:$F,'Inverts per 100m2'!$D232,'Invertebrate Transects'!$M:$M,"micro")</f>
        <v>0</v>
      </c>
      <c r="F232">
        <f>SUMIFS('Invertebrate Transects'!$L:$L,'Invertebrate Transects'!$D:$D,'Inverts per 100m2'!$B232,'Invertebrate Transects'!$H:$H,'Inverts per 100m2'!$A232,'Invertebrate Transects'!$E:$E,'Inverts per 100m2'!$C232,'Invertebrate Transects'!$F:$F,'Inverts per 100m2'!$D232,'Invertebrate Transects'!$M:$M,"macro")</f>
        <v>0</v>
      </c>
    </row>
    <row r="233" spans="1:6" x14ac:dyDescent="0.3">
      <c r="A233" t="s">
        <v>76</v>
      </c>
      <c r="B233" t="s">
        <v>160</v>
      </c>
      <c r="C233">
        <v>3</v>
      </c>
      <c r="D233">
        <v>1</v>
      </c>
      <c r="E233">
        <f>SUMIFS('Invertebrate Transects'!$L:$L,'Invertebrate Transects'!$D:$D,'Inverts per 100m2'!$B233,'Invertebrate Transects'!$H:$H,'Inverts per 100m2'!$A233,'Invertebrate Transects'!$E:$E,'Inverts per 100m2'!$C233,'Invertebrate Transects'!$F:$F,'Inverts per 100m2'!$D233,'Invertebrate Transects'!$M:$M,"micro")</f>
        <v>0</v>
      </c>
      <c r="F233">
        <f>SUMIFS('Invertebrate Transects'!$L:$L,'Invertebrate Transects'!$D:$D,'Inverts per 100m2'!$B233,'Invertebrate Transects'!$H:$H,'Inverts per 100m2'!$A233,'Invertebrate Transects'!$E:$E,'Inverts per 100m2'!$C233,'Invertebrate Transects'!$F:$F,'Inverts per 100m2'!$D233,'Invertebrate Transects'!$M:$M,"macro")</f>
        <v>0</v>
      </c>
    </row>
    <row r="234" spans="1:6" x14ac:dyDescent="0.3">
      <c r="A234" t="s">
        <v>80</v>
      </c>
      <c r="B234" t="s">
        <v>160</v>
      </c>
      <c r="C234">
        <v>3</v>
      </c>
      <c r="D234">
        <v>1</v>
      </c>
      <c r="E234">
        <f>SUMIFS('Invertebrate Transects'!$L:$L,'Invertebrate Transects'!$D:$D,'Inverts per 100m2'!$B234,'Invertebrate Transects'!$H:$H,'Inverts per 100m2'!$A234,'Invertebrate Transects'!$E:$E,'Inverts per 100m2'!$C234,'Invertebrate Transects'!$F:$F,'Inverts per 100m2'!$D234,'Invertebrate Transects'!$M:$M,"micro")</f>
        <v>15</v>
      </c>
      <c r="F234">
        <f>SUMIFS('Invertebrate Transects'!$L:$L,'Invertebrate Transects'!$D:$D,'Inverts per 100m2'!$B234,'Invertebrate Transects'!$H:$H,'Inverts per 100m2'!$A234,'Invertebrate Transects'!$E:$E,'Inverts per 100m2'!$C234,'Invertebrate Transects'!$F:$F,'Inverts per 100m2'!$D234,'Invertebrate Transects'!$M:$M,"macro")</f>
        <v>0</v>
      </c>
    </row>
    <row r="235" spans="1:6" x14ac:dyDescent="0.3">
      <c r="A235" t="s">
        <v>75</v>
      </c>
      <c r="B235" t="s">
        <v>160</v>
      </c>
      <c r="C235">
        <v>3</v>
      </c>
      <c r="D235">
        <v>1</v>
      </c>
      <c r="E235">
        <f>SUMIFS('Invertebrate Transects'!$L:$L,'Invertebrate Transects'!$D:$D,'Inverts per 100m2'!$B235,'Invertebrate Transects'!$H:$H,'Inverts per 100m2'!$A235,'Invertebrate Transects'!$E:$E,'Inverts per 100m2'!$C235,'Invertebrate Transects'!$F:$F,'Inverts per 100m2'!$D235,'Invertebrate Transects'!$M:$M,"micro")</f>
        <v>1.6666666666666667</v>
      </c>
      <c r="F235">
        <f>SUMIFS('Invertebrate Transects'!$L:$L,'Invertebrate Transects'!$D:$D,'Inverts per 100m2'!$B235,'Invertebrate Transects'!$H:$H,'Inverts per 100m2'!$A235,'Invertebrate Transects'!$E:$E,'Inverts per 100m2'!$C235,'Invertebrate Transects'!$F:$F,'Inverts per 100m2'!$D235,'Invertebrate Transects'!$M:$M,"macro")</f>
        <v>1.6666666666666667</v>
      </c>
    </row>
    <row r="236" spans="1:6" x14ac:dyDescent="0.3">
      <c r="A236" t="s">
        <v>78</v>
      </c>
      <c r="B236" t="s">
        <v>160</v>
      </c>
      <c r="C236">
        <v>3</v>
      </c>
      <c r="D236">
        <v>1</v>
      </c>
      <c r="E236">
        <f>SUMIFS('Invertebrate Transects'!$L:$L,'Invertebrate Transects'!$D:$D,'Inverts per 100m2'!$B236,'Invertebrate Transects'!$H:$H,'Inverts per 100m2'!$A236,'Invertebrate Transects'!$E:$E,'Inverts per 100m2'!$C236,'Invertebrate Transects'!$F:$F,'Inverts per 100m2'!$D236,'Invertebrate Transects'!$M:$M,"micro")</f>
        <v>0</v>
      </c>
      <c r="F236">
        <f>SUMIFS('Invertebrate Transects'!$L:$L,'Invertebrate Transects'!$D:$D,'Inverts per 100m2'!$B236,'Invertebrate Transects'!$H:$H,'Inverts per 100m2'!$A236,'Invertebrate Transects'!$E:$E,'Inverts per 100m2'!$C236,'Invertebrate Transects'!$F:$F,'Inverts per 100m2'!$D236,'Invertebrate Transects'!$M:$M,"macro")</f>
        <v>0</v>
      </c>
    </row>
    <row r="237" spans="1:6" x14ac:dyDescent="0.3">
      <c r="A237" t="s">
        <v>89</v>
      </c>
      <c r="B237" t="s">
        <v>160</v>
      </c>
      <c r="C237">
        <v>3</v>
      </c>
      <c r="D237">
        <v>1</v>
      </c>
      <c r="E237">
        <f>SUMIFS('Invertebrate Transects'!$L:$L,'Invertebrate Transects'!$D:$D,'Inverts per 100m2'!$B237,'Invertebrate Transects'!$H:$H,'Inverts per 100m2'!$A237,'Invertebrate Transects'!$E:$E,'Inverts per 100m2'!$C237,'Invertebrate Transects'!$F:$F,'Inverts per 100m2'!$D237,'Invertebrate Transects'!$M:$M,"micro")</f>
        <v>0</v>
      </c>
      <c r="F237">
        <f>SUMIFS('Invertebrate Transects'!$L:$L,'Invertebrate Transects'!$D:$D,'Inverts per 100m2'!$B237,'Invertebrate Transects'!$H:$H,'Inverts per 100m2'!$A237,'Invertebrate Transects'!$E:$E,'Inverts per 100m2'!$C237,'Invertebrate Transects'!$F:$F,'Inverts per 100m2'!$D237,'Invertebrate Transects'!$M:$M,"macro")</f>
        <v>0</v>
      </c>
    </row>
    <row r="238" spans="1:6" x14ac:dyDescent="0.3">
      <c r="A238" t="s">
        <v>77</v>
      </c>
      <c r="B238" t="s">
        <v>160</v>
      </c>
      <c r="C238">
        <v>3</v>
      </c>
      <c r="D238">
        <v>1</v>
      </c>
      <c r="E238">
        <f>SUMIFS('Invertebrate Transects'!$L:$L,'Invertebrate Transects'!$D:$D,'Inverts per 100m2'!$B238,'Invertebrate Transects'!$H:$H,'Inverts per 100m2'!$A238,'Invertebrate Transects'!$E:$E,'Inverts per 100m2'!$C238,'Invertebrate Transects'!$F:$F,'Inverts per 100m2'!$D238,'Invertebrate Transects'!$M:$M,"micro")</f>
        <v>0</v>
      </c>
      <c r="F238">
        <f>SUMIFS('Invertebrate Transects'!$L:$L,'Invertebrate Transects'!$D:$D,'Inverts per 100m2'!$B238,'Invertebrate Transects'!$H:$H,'Inverts per 100m2'!$A238,'Invertebrate Transects'!$E:$E,'Inverts per 100m2'!$C238,'Invertebrate Transects'!$F:$F,'Inverts per 100m2'!$D238,'Invertebrate Transects'!$M:$M,"macro")</f>
        <v>0</v>
      </c>
    </row>
    <row r="239" spans="1:6" x14ac:dyDescent="0.3">
      <c r="A239" t="s">
        <v>100</v>
      </c>
      <c r="B239" t="s">
        <v>160</v>
      </c>
      <c r="C239">
        <v>3</v>
      </c>
      <c r="D239">
        <v>1</v>
      </c>
      <c r="E239">
        <f>SUMIFS('Invertebrate Transects'!$L:$L,'Invertebrate Transects'!$D:$D,'Inverts per 100m2'!$B239,'Invertebrate Transects'!$H:$H,'Inverts per 100m2'!$A239,'Invertebrate Transects'!$E:$E,'Inverts per 100m2'!$C239,'Invertebrate Transects'!$F:$F,'Inverts per 100m2'!$D239,'Invertebrate Transects'!$M:$M,"micro")</f>
        <v>0</v>
      </c>
      <c r="F239">
        <f>SUMIFS('Invertebrate Transects'!$L:$L,'Invertebrate Transects'!$D:$D,'Inverts per 100m2'!$B239,'Invertebrate Transects'!$H:$H,'Inverts per 100m2'!$A239,'Invertebrate Transects'!$E:$E,'Inverts per 100m2'!$C239,'Invertebrate Transects'!$F:$F,'Inverts per 100m2'!$D239,'Invertebrate Transects'!$M:$M,"macro")</f>
        <v>0</v>
      </c>
    </row>
    <row r="240" spans="1:6" x14ac:dyDescent="0.3">
      <c r="A240" t="s">
        <v>76</v>
      </c>
      <c r="B240" t="s">
        <v>160</v>
      </c>
      <c r="C240">
        <v>3</v>
      </c>
      <c r="D240">
        <v>2</v>
      </c>
      <c r="E240">
        <f>SUMIFS('Invertebrate Transects'!$L:$L,'Invertebrate Transects'!$D:$D,'Inverts per 100m2'!$B240,'Invertebrate Transects'!$H:$H,'Inverts per 100m2'!$A240,'Invertebrate Transects'!$E:$E,'Inverts per 100m2'!$C240,'Invertebrate Transects'!$F:$F,'Inverts per 100m2'!$D240,'Invertebrate Transects'!$M:$M,"micro")</f>
        <v>1.6666666666666667</v>
      </c>
      <c r="F240">
        <f>SUMIFS('Invertebrate Transects'!$L:$L,'Invertebrate Transects'!$D:$D,'Inverts per 100m2'!$B240,'Invertebrate Transects'!$H:$H,'Inverts per 100m2'!$A240,'Invertebrate Transects'!$E:$E,'Inverts per 100m2'!$C240,'Invertebrate Transects'!$F:$F,'Inverts per 100m2'!$D240,'Invertebrate Transects'!$M:$M,"macro")</f>
        <v>0</v>
      </c>
    </row>
    <row r="241" spans="1:6" x14ac:dyDescent="0.3">
      <c r="A241" t="s">
        <v>80</v>
      </c>
      <c r="B241" t="s">
        <v>160</v>
      </c>
      <c r="C241">
        <v>3</v>
      </c>
      <c r="D241">
        <v>2</v>
      </c>
      <c r="E241">
        <f>SUMIFS('Invertebrate Transects'!$L:$L,'Invertebrate Transects'!$D:$D,'Inverts per 100m2'!$B241,'Invertebrate Transects'!$H:$H,'Inverts per 100m2'!$A241,'Invertebrate Transects'!$E:$E,'Inverts per 100m2'!$C241,'Invertebrate Transects'!$F:$F,'Inverts per 100m2'!$D241,'Invertebrate Transects'!$M:$M,"micro")</f>
        <v>8.3333333333333339</v>
      </c>
      <c r="F241">
        <f>SUMIFS('Invertebrate Transects'!$L:$L,'Invertebrate Transects'!$D:$D,'Inverts per 100m2'!$B241,'Invertebrate Transects'!$H:$H,'Inverts per 100m2'!$A241,'Invertebrate Transects'!$E:$E,'Inverts per 100m2'!$C241,'Invertebrate Transects'!$F:$F,'Inverts per 100m2'!$D241,'Invertebrate Transects'!$M:$M,"macro")</f>
        <v>0</v>
      </c>
    </row>
    <row r="242" spans="1:6" x14ac:dyDescent="0.3">
      <c r="A242" t="s">
        <v>75</v>
      </c>
      <c r="B242" t="s">
        <v>160</v>
      </c>
      <c r="C242">
        <v>3</v>
      </c>
      <c r="D242">
        <v>2</v>
      </c>
      <c r="E242">
        <f>SUMIFS('Invertebrate Transects'!$L:$L,'Invertebrate Transects'!$D:$D,'Inverts per 100m2'!$B242,'Invertebrate Transects'!$H:$H,'Inverts per 100m2'!$A242,'Invertebrate Transects'!$E:$E,'Inverts per 100m2'!$C242,'Invertebrate Transects'!$F:$F,'Inverts per 100m2'!$D242,'Invertebrate Transects'!$M:$M,"micro")</f>
        <v>0</v>
      </c>
      <c r="F242">
        <f>SUMIFS('Invertebrate Transects'!$L:$L,'Invertebrate Transects'!$D:$D,'Inverts per 100m2'!$B242,'Invertebrate Transects'!$H:$H,'Inverts per 100m2'!$A242,'Invertebrate Transects'!$E:$E,'Inverts per 100m2'!$C242,'Invertebrate Transects'!$F:$F,'Inverts per 100m2'!$D242,'Invertebrate Transects'!$M:$M,"macro")</f>
        <v>1.6666666666666667</v>
      </c>
    </row>
    <row r="243" spans="1:6" x14ac:dyDescent="0.3">
      <c r="A243" t="s">
        <v>78</v>
      </c>
      <c r="B243" t="s">
        <v>160</v>
      </c>
      <c r="C243">
        <v>3</v>
      </c>
      <c r="D243">
        <v>2</v>
      </c>
      <c r="E243">
        <f>SUMIFS('Invertebrate Transects'!$L:$L,'Invertebrate Transects'!$D:$D,'Inverts per 100m2'!$B243,'Invertebrate Transects'!$H:$H,'Inverts per 100m2'!$A243,'Invertebrate Transects'!$E:$E,'Inverts per 100m2'!$C243,'Invertebrate Transects'!$F:$F,'Inverts per 100m2'!$D243,'Invertebrate Transects'!$M:$M,"micro")</f>
        <v>0</v>
      </c>
      <c r="F243">
        <f>SUMIFS('Invertebrate Transects'!$L:$L,'Invertebrate Transects'!$D:$D,'Inverts per 100m2'!$B243,'Invertebrate Transects'!$H:$H,'Inverts per 100m2'!$A243,'Invertebrate Transects'!$E:$E,'Inverts per 100m2'!$C243,'Invertebrate Transects'!$F:$F,'Inverts per 100m2'!$D243,'Invertebrate Transects'!$M:$M,"macro")</f>
        <v>0</v>
      </c>
    </row>
    <row r="244" spans="1:6" x14ac:dyDescent="0.3">
      <c r="A244" t="s">
        <v>89</v>
      </c>
      <c r="B244" t="s">
        <v>160</v>
      </c>
      <c r="C244">
        <v>3</v>
      </c>
      <c r="D244">
        <v>2</v>
      </c>
      <c r="E244">
        <f>SUMIFS('Invertebrate Transects'!$L:$L,'Invertebrate Transects'!$D:$D,'Inverts per 100m2'!$B244,'Invertebrate Transects'!$H:$H,'Inverts per 100m2'!$A244,'Invertebrate Transects'!$E:$E,'Inverts per 100m2'!$C244,'Invertebrate Transects'!$F:$F,'Inverts per 100m2'!$D244,'Invertebrate Transects'!$M:$M,"micro")</f>
        <v>0</v>
      </c>
      <c r="F244">
        <f>SUMIFS('Invertebrate Transects'!$L:$L,'Invertebrate Transects'!$D:$D,'Inverts per 100m2'!$B244,'Invertebrate Transects'!$H:$H,'Inverts per 100m2'!$A244,'Invertebrate Transects'!$E:$E,'Inverts per 100m2'!$C244,'Invertebrate Transects'!$F:$F,'Inverts per 100m2'!$D244,'Invertebrate Transects'!$M:$M,"macro")</f>
        <v>0</v>
      </c>
    </row>
    <row r="245" spans="1:6" x14ac:dyDescent="0.3">
      <c r="A245" t="s">
        <v>77</v>
      </c>
      <c r="B245" t="s">
        <v>160</v>
      </c>
      <c r="C245">
        <v>3</v>
      </c>
      <c r="D245">
        <v>2</v>
      </c>
      <c r="E245">
        <f>SUMIFS('Invertebrate Transects'!$L:$L,'Invertebrate Transects'!$D:$D,'Inverts per 100m2'!$B245,'Invertebrate Transects'!$H:$H,'Inverts per 100m2'!$A245,'Invertebrate Transects'!$E:$E,'Inverts per 100m2'!$C245,'Invertebrate Transects'!$F:$F,'Inverts per 100m2'!$D245,'Invertebrate Transects'!$M:$M,"micro")</f>
        <v>0</v>
      </c>
      <c r="F245">
        <f>SUMIFS('Invertebrate Transects'!$L:$L,'Invertebrate Transects'!$D:$D,'Inverts per 100m2'!$B245,'Invertebrate Transects'!$H:$H,'Inverts per 100m2'!$A245,'Invertebrate Transects'!$E:$E,'Inverts per 100m2'!$C245,'Invertebrate Transects'!$F:$F,'Inverts per 100m2'!$D245,'Invertebrate Transects'!$M:$M,"macro")</f>
        <v>0</v>
      </c>
    </row>
    <row r="246" spans="1:6" x14ac:dyDescent="0.3">
      <c r="A246" t="s">
        <v>100</v>
      </c>
      <c r="B246" t="s">
        <v>160</v>
      </c>
      <c r="C246">
        <v>3</v>
      </c>
      <c r="D246">
        <v>2</v>
      </c>
      <c r="E246">
        <f>SUMIFS('Invertebrate Transects'!$L:$L,'Invertebrate Transects'!$D:$D,'Inverts per 100m2'!$B246,'Invertebrate Transects'!$H:$H,'Inverts per 100m2'!$A246,'Invertebrate Transects'!$E:$E,'Inverts per 100m2'!$C246,'Invertebrate Transects'!$F:$F,'Inverts per 100m2'!$D246,'Invertebrate Transects'!$M:$M,"micro")</f>
        <v>0</v>
      </c>
      <c r="F246">
        <f>SUMIFS('Invertebrate Transects'!$L:$L,'Invertebrate Transects'!$D:$D,'Inverts per 100m2'!$B246,'Invertebrate Transects'!$H:$H,'Inverts per 100m2'!$A246,'Invertebrate Transects'!$E:$E,'Inverts per 100m2'!$C246,'Invertebrate Transects'!$F:$F,'Inverts per 100m2'!$D246,'Invertebrate Transects'!$M:$M,"macro")</f>
        <v>0</v>
      </c>
    </row>
    <row r="247" spans="1:6" x14ac:dyDescent="0.3">
      <c r="A247" t="s">
        <v>76</v>
      </c>
      <c r="B247" t="s">
        <v>160</v>
      </c>
      <c r="C247">
        <v>3</v>
      </c>
      <c r="D247">
        <v>3</v>
      </c>
      <c r="E247">
        <f>SUMIFS('Invertebrate Transects'!$L:$L,'Invertebrate Transects'!$D:$D,'Inverts per 100m2'!$B247,'Invertebrate Transects'!$H:$H,'Inverts per 100m2'!$A247,'Invertebrate Transects'!$E:$E,'Inverts per 100m2'!$C247,'Invertebrate Transects'!$F:$F,'Inverts per 100m2'!$D247,'Invertebrate Transects'!$M:$M,"micro")</f>
        <v>0</v>
      </c>
      <c r="F247">
        <f>SUMIFS('Invertebrate Transects'!$L:$L,'Invertebrate Transects'!$D:$D,'Inverts per 100m2'!$B247,'Invertebrate Transects'!$H:$H,'Inverts per 100m2'!$A247,'Invertebrate Transects'!$E:$E,'Inverts per 100m2'!$C247,'Invertebrate Transects'!$F:$F,'Inverts per 100m2'!$D247,'Invertebrate Transects'!$M:$M,"macro")</f>
        <v>0</v>
      </c>
    </row>
    <row r="248" spans="1:6" x14ac:dyDescent="0.3">
      <c r="A248" t="s">
        <v>80</v>
      </c>
      <c r="B248" t="s">
        <v>160</v>
      </c>
      <c r="C248">
        <v>3</v>
      </c>
      <c r="D248">
        <v>3</v>
      </c>
      <c r="E248">
        <f>SUMIFS('Invertebrate Transects'!$L:$L,'Invertebrate Transects'!$D:$D,'Inverts per 100m2'!$B248,'Invertebrate Transects'!$H:$H,'Inverts per 100m2'!$A248,'Invertebrate Transects'!$E:$E,'Inverts per 100m2'!$C248,'Invertebrate Transects'!$F:$F,'Inverts per 100m2'!$D248,'Invertebrate Transects'!$M:$M,"micro")</f>
        <v>0</v>
      </c>
      <c r="F248">
        <f>SUMIFS('Invertebrate Transects'!$L:$L,'Invertebrate Transects'!$D:$D,'Inverts per 100m2'!$B248,'Invertebrate Transects'!$H:$H,'Inverts per 100m2'!$A248,'Invertebrate Transects'!$E:$E,'Inverts per 100m2'!$C248,'Invertebrate Transects'!$F:$F,'Inverts per 100m2'!$D248,'Invertebrate Transects'!$M:$M,"macro")</f>
        <v>0</v>
      </c>
    </row>
    <row r="249" spans="1:6" x14ac:dyDescent="0.3">
      <c r="A249" t="s">
        <v>75</v>
      </c>
      <c r="B249" t="s">
        <v>160</v>
      </c>
      <c r="C249">
        <v>3</v>
      </c>
      <c r="D249">
        <v>3</v>
      </c>
      <c r="E249">
        <f>SUMIFS('Invertebrate Transects'!$L:$L,'Invertebrate Transects'!$D:$D,'Inverts per 100m2'!$B249,'Invertebrate Transects'!$H:$H,'Inverts per 100m2'!$A249,'Invertebrate Transects'!$E:$E,'Inverts per 100m2'!$C249,'Invertebrate Transects'!$F:$F,'Inverts per 100m2'!$D249,'Invertebrate Transects'!$M:$M,"micro")</f>
        <v>0</v>
      </c>
      <c r="F249">
        <f>SUMIFS('Invertebrate Transects'!$L:$L,'Invertebrate Transects'!$D:$D,'Inverts per 100m2'!$B249,'Invertebrate Transects'!$H:$H,'Inverts per 100m2'!$A249,'Invertebrate Transects'!$E:$E,'Inverts per 100m2'!$C249,'Invertebrate Transects'!$F:$F,'Inverts per 100m2'!$D249,'Invertebrate Transects'!$M:$M,"macro")</f>
        <v>0</v>
      </c>
    </row>
    <row r="250" spans="1:6" x14ac:dyDescent="0.3">
      <c r="A250" t="s">
        <v>78</v>
      </c>
      <c r="B250" t="s">
        <v>160</v>
      </c>
      <c r="C250">
        <v>3</v>
      </c>
      <c r="D250">
        <v>3</v>
      </c>
      <c r="E250">
        <f>SUMIFS('Invertebrate Transects'!$L:$L,'Invertebrate Transects'!$D:$D,'Inverts per 100m2'!$B250,'Invertebrate Transects'!$H:$H,'Inverts per 100m2'!$A250,'Invertebrate Transects'!$E:$E,'Inverts per 100m2'!$C250,'Invertebrate Transects'!$F:$F,'Inverts per 100m2'!$D250,'Invertebrate Transects'!$M:$M,"micro")</f>
        <v>0</v>
      </c>
      <c r="F250">
        <f>SUMIFS('Invertebrate Transects'!$L:$L,'Invertebrate Transects'!$D:$D,'Inverts per 100m2'!$B250,'Invertebrate Transects'!$H:$H,'Inverts per 100m2'!$A250,'Invertebrate Transects'!$E:$E,'Inverts per 100m2'!$C250,'Invertebrate Transects'!$F:$F,'Inverts per 100m2'!$D250,'Invertebrate Transects'!$M:$M,"macro")</f>
        <v>0</v>
      </c>
    </row>
    <row r="251" spans="1:6" x14ac:dyDescent="0.3">
      <c r="A251" t="s">
        <v>89</v>
      </c>
      <c r="B251" t="s">
        <v>160</v>
      </c>
      <c r="C251">
        <v>3</v>
      </c>
      <c r="D251">
        <v>3</v>
      </c>
      <c r="E251">
        <f>SUMIFS('Invertebrate Transects'!$L:$L,'Invertebrate Transects'!$D:$D,'Inverts per 100m2'!$B251,'Invertebrate Transects'!$H:$H,'Inverts per 100m2'!$A251,'Invertebrate Transects'!$E:$E,'Inverts per 100m2'!$C251,'Invertebrate Transects'!$F:$F,'Inverts per 100m2'!$D251,'Invertebrate Transects'!$M:$M,"micro")</f>
        <v>0</v>
      </c>
      <c r="F251">
        <f>SUMIFS('Invertebrate Transects'!$L:$L,'Invertebrate Transects'!$D:$D,'Inverts per 100m2'!$B251,'Invertebrate Transects'!$H:$H,'Inverts per 100m2'!$A251,'Invertebrate Transects'!$E:$E,'Inverts per 100m2'!$C251,'Invertebrate Transects'!$F:$F,'Inverts per 100m2'!$D251,'Invertebrate Transects'!$M:$M,"macro")</f>
        <v>0</v>
      </c>
    </row>
    <row r="252" spans="1:6" x14ac:dyDescent="0.3">
      <c r="A252" t="s">
        <v>77</v>
      </c>
      <c r="B252" t="s">
        <v>160</v>
      </c>
      <c r="C252">
        <v>3</v>
      </c>
      <c r="D252">
        <v>3</v>
      </c>
      <c r="E252">
        <f>SUMIFS('Invertebrate Transects'!$L:$L,'Invertebrate Transects'!$D:$D,'Inverts per 100m2'!$B252,'Invertebrate Transects'!$H:$H,'Inverts per 100m2'!$A252,'Invertebrate Transects'!$E:$E,'Inverts per 100m2'!$C252,'Invertebrate Transects'!$F:$F,'Inverts per 100m2'!$D252,'Invertebrate Transects'!$M:$M,"micro")</f>
        <v>0</v>
      </c>
      <c r="F252">
        <f>SUMIFS('Invertebrate Transects'!$L:$L,'Invertebrate Transects'!$D:$D,'Inverts per 100m2'!$B252,'Invertebrate Transects'!$H:$H,'Inverts per 100m2'!$A252,'Invertebrate Transects'!$E:$E,'Inverts per 100m2'!$C252,'Invertebrate Transects'!$F:$F,'Inverts per 100m2'!$D252,'Invertebrate Transects'!$M:$M,"macro")</f>
        <v>0</v>
      </c>
    </row>
    <row r="253" spans="1:6" x14ac:dyDescent="0.3">
      <c r="A253" t="s">
        <v>100</v>
      </c>
      <c r="B253" t="s">
        <v>160</v>
      </c>
      <c r="C253">
        <v>3</v>
      </c>
      <c r="D253">
        <v>3</v>
      </c>
      <c r="E253">
        <f>SUMIFS('Invertebrate Transects'!$L:$L,'Invertebrate Transects'!$D:$D,'Inverts per 100m2'!$B253,'Invertebrate Transects'!$H:$H,'Inverts per 100m2'!$A253,'Invertebrate Transects'!$E:$E,'Inverts per 100m2'!$C253,'Invertebrate Transects'!$F:$F,'Inverts per 100m2'!$D253,'Invertebrate Transects'!$M:$M,"micro")</f>
        <v>0</v>
      </c>
      <c r="F253">
        <f>SUMIFS('Invertebrate Transects'!$L:$L,'Invertebrate Transects'!$D:$D,'Inverts per 100m2'!$B253,'Invertebrate Transects'!$H:$H,'Inverts per 100m2'!$A253,'Invertebrate Transects'!$E:$E,'Inverts per 100m2'!$C253,'Invertebrate Transects'!$F:$F,'Inverts per 100m2'!$D253,'Invertebrate Transects'!$M:$M,"macro")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9767-4EAC-447C-95CB-F8D0FAD9AB6A}">
  <dimension ref="A1:E37"/>
  <sheetViews>
    <sheetView topLeftCell="A7" workbookViewId="0">
      <selection activeCell="D3" sqref="D3"/>
    </sheetView>
    <sheetView topLeftCell="A6" workbookViewId="1">
      <selection activeCell="D2" sqref="D2:E37"/>
    </sheetView>
  </sheetViews>
  <sheetFormatPr defaultRowHeight="14.4" x14ac:dyDescent="0.3"/>
  <sheetData>
    <row r="1" spans="1:5" x14ac:dyDescent="0.3">
      <c r="A1" t="s">
        <v>2</v>
      </c>
      <c r="B1" t="s">
        <v>158</v>
      </c>
      <c r="C1" t="s">
        <v>67</v>
      </c>
      <c r="D1" t="s">
        <v>173</v>
      </c>
      <c r="E1" t="s">
        <v>174</v>
      </c>
    </row>
    <row r="2" spans="1:5" x14ac:dyDescent="0.3">
      <c r="A2" t="s">
        <v>159</v>
      </c>
      <c r="B2">
        <v>1</v>
      </c>
      <c r="C2">
        <v>1</v>
      </c>
      <c r="D2">
        <f>SUMIFS('Inverts per 100m2'!E:E,'Inverts per 100m2'!$B:$B,'Inverts per 100m2 total'!$A2,'Inverts per 100m2'!$C:$C,'Inverts per 100m2 total'!$B2,'Inverts per 100m2'!$D:$D,'Inverts per 100m2 total'!$C2)</f>
        <v>28.333333333333332</v>
      </c>
      <c r="E2">
        <f>SUMIFS('Inverts per 100m2'!F:F,'Inverts per 100m2'!$B:$B,'Inverts per 100m2 total'!$A2,'Inverts per 100m2'!$C:$C,'Inverts per 100m2 total'!$B2,'Inverts per 100m2'!$D:$D,'Inverts per 100m2 total'!$C2)</f>
        <v>1.6666666666666667</v>
      </c>
    </row>
    <row r="3" spans="1:5" x14ac:dyDescent="0.3">
      <c r="A3" t="s">
        <v>159</v>
      </c>
      <c r="B3">
        <v>1</v>
      </c>
      <c r="C3">
        <v>2</v>
      </c>
      <c r="D3">
        <f>SUMIFS('Inverts per 100m2'!E:E,'Inverts per 100m2'!$B:$B,'Inverts per 100m2 total'!$A3,'Inverts per 100m2'!$C:$C,'Inverts per 100m2 total'!$B3,'Inverts per 100m2'!$D:$D,'Inverts per 100m2 total'!$C3)</f>
        <v>70</v>
      </c>
      <c r="E3">
        <f>SUMIFS('Inverts per 100m2'!F:F,'Inverts per 100m2'!$B:$B,'Inverts per 100m2 total'!$A3,'Inverts per 100m2'!$C:$C,'Inverts per 100m2 total'!$B3,'Inverts per 100m2'!$D:$D,'Inverts per 100m2 total'!$C3)</f>
        <v>0</v>
      </c>
    </row>
    <row r="4" spans="1:5" x14ac:dyDescent="0.3">
      <c r="A4" t="s">
        <v>159</v>
      </c>
      <c r="B4">
        <v>1</v>
      </c>
      <c r="C4">
        <v>3</v>
      </c>
      <c r="D4">
        <f>SUMIFS('Inverts per 100m2'!E:E,'Inverts per 100m2'!$B:$B,'Inverts per 100m2 total'!$A4,'Inverts per 100m2'!$C:$C,'Inverts per 100m2 total'!$B4,'Inverts per 100m2'!$D:$D,'Inverts per 100m2 total'!$C4)</f>
        <v>40</v>
      </c>
      <c r="E4">
        <f>SUMIFS('Inverts per 100m2'!F:F,'Inverts per 100m2'!$B:$B,'Inverts per 100m2 total'!$A4,'Inverts per 100m2'!$C:$C,'Inverts per 100m2 total'!$B4,'Inverts per 100m2'!$D:$D,'Inverts per 100m2 total'!$C4)</f>
        <v>1.6666666666666667</v>
      </c>
    </row>
    <row r="5" spans="1:5" x14ac:dyDescent="0.3">
      <c r="A5" t="s">
        <v>159</v>
      </c>
      <c r="B5">
        <v>2</v>
      </c>
      <c r="C5">
        <v>1</v>
      </c>
      <c r="D5">
        <f>SUMIFS('Inverts per 100m2'!E:E,'Inverts per 100m2'!$B:$B,'Inverts per 100m2 total'!$A5,'Inverts per 100m2'!$C:$C,'Inverts per 100m2 total'!$B5,'Inverts per 100m2'!$D:$D,'Inverts per 100m2 total'!$C5)</f>
        <v>6.666666666666667</v>
      </c>
      <c r="E5">
        <f>SUMIFS('Inverts per 100m2'!F:F,'Inverts per 100m2'!$B:$B,'Inverts per 100m2 total'!$A5,'Inverts per 100m2'!$C:$C,'Inverts per 100m2 total'!$B5,'Inverts per 100m2'!$D:$D,'Inverts per 100m2 total'!$C5)</f>
        <v>0</v>
      </c>
    </row>
    <row r="6" spans="1:5" x14ac:dyDescent="0.3">
      <c r="A6" t="s">
        <v>159</v>
      </c>
      <c r="B6">
        <v>2</v>
      </c>
      <c r="C6">
        <v>2</v>
      </c>
      <c r="D6">
        <f>SUMIFS('Inverts per 100m2'!E:E,'Inverts per 100m2'!$B:$B,'Inverts per 100m2 total'!$A6,'Inverts per 100m2'!$C:$C,'Inverts per 100m2 total'!$B6,'Inverts per 100m2'!$D:$D,'Inverts per 100m2 total'!$C6)</f>
        <v>3.3333333333333335</v>
      </c>
      <c r="E6">
        <f>SUMIFS('Inverts per 100m2'!F:F,'Inverts per 100m2'!$B:$B,'Inverts per 100m2 total'!$A6,'Inverts per 100m2'!$C:$C,'Inverts per 100m2 total'!$B6,'Inverts per 100m2'!$D:$D,'Inverts per 100m2 total'!$C6)</f>
        <v>1.6666666666666667</v>
      </c>
    </row>
    <row r="7" spans="1:5" x14ac:dyDescent="0.3">
      <c r="A7" t="s">
        <v>159</v>
      </c>
      <c r="B7">
        <v>2</v>
      </c>
      <c r="C7">
        <v>3</v>
      </c>
      <c r="D7">
        <f>SUMIFS('Inverts per 100m2'!E:E,'Inverts per 100m2'!$B:$B,'Inverts per 100m2 total'!$A7,'Inverts per 100m2'!$C:$C,'Inverts per 100m2 total'!$B7,'Inverts per 100m2'!$D:$D,'Inverts per 100m2 total'!$C7)</f>
        <v>3.3333333333333335</v>
      </c>
      <c r="E7">
        <f>SUMIFS('Inverts per 100m2'!F:F,'Inverts per 100m2'!$B:$B,'Inverts per 100m2 total'!$A7,'Inverts per 100m2'!$C:$C,'Inverts per 100m2 total'!$B7,'Inverts per 100m2'!$D:$D,'Inverts per 100m2 total'!$C7)</f>
        <v>1.6666666666666667</v>
      </c>
    </row>
    <row r="8" spans="1:5" x14ac:dyDescent="0.3">
      <c r="A8" t="s">
        <v>159</v>
      </c>
      <c r="B8">
        <v>3</v>
      </c>
      <c r="C8">
        <v>1</v>
      </c>
      <c r="D8">
        <f>SUMIFS('Inverts per 100m2'!E:E,'Inverts per 100m2'!$B:$B,'Inverts per 100m2 total'!$A8,'Inverts per 100m2'!$C:$C,'Inverts per 100m2 total'!$B8,'Inverts per 100m2'!$D:$D,'Inverts per 100m2 total'!$C8)</f>
        <v>10</v>
      </c>
      <c r="E8">
        <f>SUMIFS('Inverts per 100m2'!F:F,'Inverts per 100m2'!$B:$B,'Inverts per 100m2 total'!$A8,'Inverts per 100m2'!$C:$C,'Inverts per 100m2 total'!$B8,'Inverts per 100m2'!$D:$D,'Inverts per 100m2 total'!$C8)</f>
        <v>0</v>
      </c>
    </row>
    <row r="9" spans="1:5" x14ac:dyDescent="0.3">
      <c r="A9" t="s">
        <v>159</v>
      </c>
      <c r="B9">
        <v>3</v>
      </c>
      <c r="C9">
        <v>2</v>
      </c>
      <c r="D9">
        <f>SUMIFS('Inverts per 100m2'!E:E,'Inverts per 100m2'!$B:$B,'Inverts per 100m2 total'!$A9,'Inverts per 100m2'!$C:$C,'Inverts per 100m2 total'!$B9,'Inverts per 100m2'!$D:$D,'Inverts per 100m2 total'!$C9)</f>
        <v>23.333333333333336</v>
      </c>
      <c r="E9">
        <f>SUMIFS('Inverts per 100m2'!F:F,'Inverts per 100m2'!$B:$B,'Inverts per 100m2 total'!$A9,'Inverts per 100m2'!$C:$C,'Inverts per 100m2 total'!$B9,'Inverts per 100m2'!$D:$D,'Inverts per 100m2 total'!$C9)</f>
        <v>1.6666666666666667</v>
      </c>
    </row>
    <row r="10" spans="1:5" x14ac:dyDescent="0.3">
      <c r="A10" t="s">
        <v>159</v>
      </c>
      <c r="B10">
        <v>3</v>
      </c>
      <c r="C10">
        <v>3</v>
      </c>
      <c r="D10">
        <f>SUMIFS('Inverts per 100m2'!E:E,'Inverts per 100m2'!$B:$B,'Inverts per 100m2 total'!$A10,'Inverts per 100m2'!$C:$C,'Inverts per 100m2 total'!$B10,'Inverts per 100m2'!$D:$D,'Inverts per 100m2 total'!$C10)</f>
        <v>86.666666666666671</v>
      </c>
      <c r="E10">
        <f>SUMIFS('Inverts per 100m2'!F:F,'Inverts per 100m2'!$B:$B,'Inverts per 100m2 total'!$A10,'Inverts per 100m2'!$C:$C,'Inverts per 100m2 total'!$B10,'Inverts per 100m2'!$D:$D,'Inverts per 100m2 total'!$C10)</f>
        <v>0</v>
      </c>
    </row>
    <row r="11" spans="1:5" x14ac:dyDescent="0.3">
      <c r="A11" t="s">
        <v>160</v>
      </c>
      <c r="B11">
        <v>1</v>
      </c>
      <c r="C11">
        <v>1</v>
      </c>
      <c r="D11">
        <f>SUMIFS('Inverts per 100m2'!E:E,'Inverts per 100m2'!$B:$B,'Inverts per 100m2 total'!$A11,'Inverts per 100m2'!$C:$C,'Inverts per 100m2 total'!$B11,'Inverts per 100m2'!$D:$D,'Inverts per 100m2 total'!$C11)</f>
        <v>8.3333333333333339</v>
      </c>
      <c r="E11">
        <f>SUMIFS('Inverts per 100m2'!F:F,'Inverts per 100m2'!$B:$B,'Inverts per 100m2 total'!$A11,'Inverts per 100m2'!$C:$C,'Inverts per 100m2 total'!$B11,'Inverts per 100m2'!$D:$D,'Inverts per 100m2 total'!$C11)</f>
        <v>1.6666666666666667</v>
      </c>
    </row>
    <row r="12" spans="1:5" x14ac:dyDescent="0.3">
      <c r="A12" t="s">
        <v>160</v>
      </c>
      <c r="B12">
        <v>1</v>
      </c>
      <c r="C12">
        <v>2</v>
      </c>
      <c r="D12">
        <f>SUMIFS('Inverts per 100m2'!E:E,'Inverts per 100m2'!$B:$B,'Inverts per 100m2 total'!$A12,'Inverts per 100m2'!$C:$C,'Inverts per 100m2 total'!$B12,'Inverts per 100m2'!$D:$D,'Inverts per 100m2 total'!$C12)</f>
        <v>3.3333333333333335</v>
      </c>
      <c r="E12">
        <f>SUMIFS('Inverts per 100m2'!F:F,'Inverts per 100m2'!$B:$B,'Inverts per 100m2 total'!$A12,'Inverts per 100m2'!$C:$C,'Inverts per 100m2 total'!$B12,'Inverts per 100m2'!$D:$D,'Inverts per 100m2 total'!$C12)</f>
        <v>0</v>
      </c>
    </row>
    <row r="13" spans="1:5" x14ac:dyDescent="0.3">
      <c r="A13" t="s">
        <v>160</v>
      </c>
      <c r="B13">
        <v>1</v>
      </c>
      <c r="C13">
        <v>3</v>
      </c>
      <c r="D13">
        <f>SUMIFS('Inverts per 100m2'!E:E,'Inverts per 100m2'!$B:$B,'Inverts per 100m2 total'!$A13,'Inverts per 100m2'!$C:$C,'Inverts per 100m2 total'!$B13,'Inverts per 100m2'!$D:$D,'Inverts per 100m2 total'!$C13)</f>
        <v>1.6666666666666667</v>
      </c>
      <c r="E13">
        <f>SUMIFS('Inverts per 100m2'!F:F,'Inverts per 100m2'!$B:$B,'Inverts per 100m2 total'!$A13,'Inverts per 100m2'!$C:$C,'Inverts per 100m2 total'!$B13,'Inverts per 100m2'!$D:$D,'Inverts per 100m2 total'!$C13)</f>
        <v>3.3333333333333335</v>
      </c>
    </row>
    <row r="14" spans="1:5" x14ac:dyDescent="0.3">
      <c r="A14" t="s">
        <v>160</v>
      </c>
      <c r="B14">
        <v>2</v>
      </c>
      <c r="C14">
        <v>1</v>
      </c>
      <c r="D14">
        <f>SUMIFS('Inverts per 100m2'!E:E,'Inverts per 100m2'!$B:$B,'Inverts per 100m2 total'!$A14,'Inverts per 100m2'!$C:$C,'Inverts per 100m2 total'!$B14,'Inverts per 100m2'!$D:$D,'Inverts per 100m2 total'!$C14)</f>
        <v>58.333333333333329</v>
      </c>
      <c r="E14">
        <f>SUMIFS('Inverts per 100m2'!F:F,'Inverts per 100m2'!$B:$B,'Inverts per 100m2 total'!$A14,'Inverts per 100m2'!$C:$C,'Inverts per 100m2 total'!$B14,'Inverts per 100m2'!$D:$D,'Inverts per 100m2 total'!$C14)</f>
        <v>0</v>
      </c>
    </row>
    <row r="15" spans="1:5" x14ac:dyDescent="0.3">
      <c r="A15" t="s">
        <v>160</v>
      </c>
      <c r="B15">
        <v>2</v>
      </c>
      <c r="C15">
        <v>2</v>
      </c>
      <c r="D15">
        <f>SUMIFS('Inverts per 100m2'!E:E,'Inverts per 100m2'!$B:$B,'Inverts per 100m2 total'!$A15,'Inverts per 100m2'!$C:$C,'Inverts per 100m2 total'!$B15,'Inverts per 100m2'!$D:$D,'Inverts per 100m2 total'!$C15)</f>
        <v>50</v>
      </c>
      <c r="E15">
        <f>SUMIFS('Inverts per 100m2'!F:F,'Inverts per 100m2'!$B:$B,'Inverts per 100m2 total'!$A15,'Inverts per 100m2'!$C:$C,'Inverts per 100m2 total'!$B15,'Inverts per 100m2'!$D:$D,'Inverts per 100m2 total'!$C15)</f>
        <v>1.6666666666666667</v>
      </c>
    </row>
    <row r="16" spans="1:5" x14ac:dyDescent="0.3">
      <c r="A16" t="s">
        <v>160</v>
      </c>
      <c r="B16">
        <v>2</v>
      </c>
      <c r="C16">
        <v>3</v>
      </c>
      <c r="D16">
        <f>SUMIFS('Inverts per 100m2'!E:E,'Inverts per 100m2'!$B:$B,'Inverts per 100m2 total'!$A16,'Inverts per 100m2'!$C:$C,'Inverts per 100m2 total'!$B16,'Inverts per 100m2'!$D:$D,'Inverts per 100m2 total'!$C16)</f>
        <v>70.000000000000014</v>
      </c>
      <c r="E16">
        <f>SUMIFS('Inverts per 100m2'!F:F,'Inverts per 100m2'!$B:$B,'Inverts per 100m2 total'!$A16,'Inverts per 100m2'!$C:$C,'Inverts per 100m2 total'!$B16,'Inverts per 100m2'!$D:$D,'Inverts per 100m2 total'!$C16)</f>
        <v>1.6666666666666667</v>
      </c>
    </row>
    <row r="17" spans="1:5" x14ac:dyDescent="0.3">
      <c r="A17" t="s">
        <v>160</v>
      </c>
      <c r="B17">
        <v>3</v>
      </c>
      <c r="C17">
        <v>1</v>
      </c>
      <c r="D17">
        <f>SUMIFS('Inverts per 100m2'!E:E,'Inverts per 100m2'!$B:$B,'Inverts per 100m2 total'!$A17,'Inverts per 100m2'!$C:$C,'Inverts per 100m2 total'!$B17,'Inverts per 100m2'!$D:$D,'Inverts per 100m2 total'!$C17)</f>
        <v>16.666666666666668</v>
      </c>
      <c r="E17">
        <f>SUMIFS('Inverts per 100m2'!F:F,'Inverts per 100m2'!$B:$B,'Inverts per 100m2 total'!$A17,'Inverts per 100m2'!$C:$C,'Inverts per 100m2 total'!$B17,'Inverts per 100m2'!$D:$D,'Inverts per 100m2 total'!$C17)</f>
        <v>1.6666666666666667</v>
      </c>
    </row>
    <row r="18" spans="1:5" x14ac:dyDescent="0.3">
      <c r="A18" t="s">
        <v>160</v>
      </c>
      <c r="B18">
        <v>3</v>
      </c>
      <c r="C18">
        <v>2</v>
      </c>
      <c r="D18">
        <f>SUMIFS('Inverts per 100m2'!E:E,'Inverts per 100m2'!$B:$B,'Inverts per 100m2 total'!$A18,'Inverts per 100m2'!$C:$C,'Inverts per 100m2 total'!$B18,'Inverts per 100m2'!$D:$D,'Inverts per 100m2 total'!$C18)</f>
        <v>10</v>
      </c>
      <c r="E18">
        <f>SUMIFS('Inverts per 100m2'!F:F,'Inverts per 100m2'!$B:$B,'Inverts per 100m2 total'!$A18,'Inverts per 100m2'!$C:$C,'Inverts per 100m2 total'!$B18,'Inverts per 100m2'!$D:$D,'Inverts per 100m2 total'!$C18)</f>
        <v>1.6666666666666667</v>
      </c>
    </row>
    <row r="19" spans="1:5" x14ac:dyDescent="0.3">
      <c r="A19" t="s">
        <v>160</v>
      </c>
      <c r="B19">
        <v>3</v>
      </c>
      <c r="C19">
        <v>3</v>
      </c>
      <c r="D19">
        <f>SUMIFS('Inverts per 100m2'!E:E,'Inverts per 100m2'!$B:$B,'Inverts per 100m2 total'!$A19,'Inverts per 100m2'!$C:$C,'Inverts per 100m2 total'!$B19,'Inverts per 100m2'!$D:$D,'Inverts per 100m2 total'!$C19)</f>
        <v>0</v>
      </c>
      <c r="E19">
        <f>SUMIFS('Inverts per 100m2'!F:F,'Inverts per 100m2'!$B:$B,'Inverts per 100m2 total'!$A19,'Inverts per 100m2'!$C:$C,'Inverts per 100m2 total'!$B19,'Inverts per 100m2'!$D:$D,'Inverts per 100m2 total'!$C19)</f>
        <v>0</v>
      </c>
    </row>
    <row r="20" spans="1:5" x14ac:dyDescent="0.3">
      <c r="A20" t="s">
        <v>161</v>
      </c>
      <c r="B20">
        <v>1</v>
      </c>
      <c r="C20">
        <v>1</v>
      </c>
      <c r="D20">
        <f>SUMIFS('Inverts per 100m2'!E:E,'Inverts per 100m2'!$B:$B,'Inverts per 100m2 total'!$A20,'Inverts per 100m2'!$C:$C,'Inverts per 100m2 total'!$B20,'Inverts per 100m2'!$D:$D,'Inverts per 100m2 total'!$C20)</f>
        <v>635</v>
      </c>
      <c r="E20">
        <f>SUMIFS('Inverts per 100m2'!F:F,'Inverts per 100m2'!$B:$B,'Inverts per 100m2 total'!$A20,'Inverts per 100m2'!$C:$C,'Inverts per 100m2 total'!$B20,'Inverts per 100m2'!$D:$D,'Inverts per 100m2 total'!$C20)</f>
        <v>0</v>
      </c>
    </row>
    <row r="21" spans="1:5" x14ac:dyDescent="0.3">
      <c r="A21" t="s">
        <v>161</v>
      </c>
      <c r="B21">
        <v>1</v>
      </c>
      <c r="C21">
        <v>2</v>
      </c>
      <c r="D21">
        <f>SUMIFS('Inverts per 100m2'!E:E,'Inverts per 100m2'!$B:$B,'Inverts per 100m2 total'!$A21,'Inverts per 100m2'!$C:$C,'Inverts per 100m2 total'!$B21,'Inverts per 100m2'!$D:$D,'Inverts per 100m2 total'!$C21)</f>
        <v>1025</v>
      </c>
      <c r="E21">
        <f>SUMIFS('Inverts per 100m2'!F:F,'Inverts per 100m2'!$B:$B,'Inverts per 100m2 total'!$A21,'Inverts per 100m2'!$C:$C,'Inverts per 100m2 total'!$B21,'Inverts per 100m2'!$D:$D,'Inverts per 100m2 total'!$C21)</f>
        <v>5</v>
      </c>
    </row>
    <row r="22" spans="1:5" x14ac:dyDescent="0.3">
      <c r="A22" t="s">
        <v>161</v>
      </c>
      <c r="B22">
        <v>1</v>
      </c>
      <c r="C22">
        <v>3</v>
      </c>
      <c r="D22">
        <f>SUMIFS('Inverts per 100m2'!E:E,'Inverts per 100m2'!$B:$B,'Inverts per 100m2 total'!$A22,'Inverts per 100m2'!$C:$C,'Inverts per 100m2 total'!$B22,'Inverts per 100m2'!$D:$D,'Inverts per 100m2 total'!$C22)</f>
        <v>348.33333333333337</v>
      </c>
      <c r="E22">
        <f>SUMIFS('Inverts per 100m2'!F:F,'Inverts per 100m2'!$B:$B,'Inverts per 100m2 total'!$A22,'Inverts per 100m2'!$C:$C,'Inverts per 100m2 total'!$B22,'Inverts per 100m2'!$D:$D,'Inverts per 100m2 total'!$C22)</f>
        <v>1.6666666666666667</v>
      </c>
    </row>
    <row r="23" spans="1:5" x14ac:dyDescent="0.3">
      <c r="A23" t="s">
        <v>161</v>
      </c>
      <c r="B23">
        <v>2</v>
      </c>
      <c r="C23">
        <v>1</v>
      </c>
      <c r="D23">
        <f>SUMIFS('Inverts per 100m2'!E:E,'Inverts per 100m2'!$B:$B,'Inverts per 100m2 total'!$A23,'Inverts per 100m2'!$C:$C,'Inverts per 100m2 total'!$B23,'Inverts per 100m2'!$D:$D,'Inverts per 100m2 total'!$C23)</f>
        <v>641.66666666666663</v>
      </c>
      <c r="E23">
        <f>SUMIFS('Inverts per 100m2'!F:F,'Inverts per 100m2'!$B:$B,'Inverts per 100m2 total'!$A23,'Inverts per 100m2'!$C:$C,'Inverts per 100m2 total'!$B23,'Inverts per 100m2'!$D:$D,'Inverts per 100m2 total'!$C23)</f>
        <v>5</v>
      </c>
    </row>
    <row r="24" spans="1:5" x14ac:dyDescent="0.3">
      <c r="A24" t="s">
        <v>161</v>
      </c>
      <c r="B24">
        <v>2</v>
      </c>
      <c r="C24">
        <v>2</v>
      </c>
      <c r="D24">
        <f>SUMIFS('Inverts per 100m2'!E:E,'Inverts per 100m2'!$B:$B,'Inverts per 100m2 total'!$A24,'Inverts per 100m2'!$C:$C,'Inverts per 100m2 total'!$B24,'Inverts per 100m2'!$D:$D,'Inverts per 100m2 total'!$C24)</f>
        <v>1016.6666666666667</v>
      </c>
      <c r="E24">
        <f>SUMIFS('Inverts per 100m2'!F:F,'Inverts per 100m2'!$B:$B,'Inverts per 100m2 total'!$A24,'Inverts per 100m2'!$C:$C,'Inverts per 100m2 total'!$B24,'Inverts per 100m2'!$D:$D,'Inverts per 100m2 total'!$C24)</f>
        <v>3.3333333333333335</v>
      </c>
    </row>
    <row r="25" spans="1:5" x14ac:dyDescent="0.3">
      <c r="A25" t="s">
        <v>161</v>
      </c>
      <c r="B25">
        <v>2</v>
      </c>
      <c r="C25">
        <v>3</v>
      </c>
      <c r="D25">
        <f>SUMIFS('Inverts per 100m2'!E:E,'Inverts per 100m2'!$B:$B,'Inverts per 100m2 total'!$A25,'Inverts per 100m2'!$C:$C,'Inverts per 100m2 total'!$B25,'Inverts per 100m2'!$D:$D,'Inverts per 100m2 total'!$C25)</f>
        <v>1065</v>
      </c>
      <c r="E25">
        <f>SUMIFS('Inverts per 100m2'!F:F,'Inverts per 100m2'!$B:$B,'Inverts per 100m2 total'!$A25,'Inverts per 100m2'!$C:$C,'Inverts per 100m2 total'!$B25,'Inverts per 100m2'!$D:$D,'Inverts per 100m2 total'!$C25)</f>
        <v>0</v>
      </c>
    </row>
    <row r="26" spans="1:5" x14ac:dyDescent="0.3">
      <c r="A26" t="s">
        <v>161</v>
      </c>
      <c r="B26">
        <v>3</v>
      </c>
      <c r="C26">
        <v>1</v>
      </c>
      <c r="D26">
        <f>SUMIFS('Inverts per 100m2'!E:E,'Inverts per 100m2'!$B:$B,'Inverts per 100m2 total'!$A26,'Inverts per 100m2'!$C:$C,'Inverts per 100m2 total'!$B26,'Inverts per 100m2'!$D:$D,'Inverts per 100m2 total'!$C26)</f>
        <v>1131.6666666666667</v>
      </c>
      <c r="E26">
        <f>SUMIFS('Inverts per 100m2'!F:F,'Inverts per 100m2'!$B:$B,'Inverts per 100m2 total'!$A26,'Inverts per 100m2'!$C:$C,'Inverts per 100m2 total'!$B26,'Inverts per 100m2'!$D:$D,'Inverts per 100m2 total'!$C26)</f>
        <v>0</v>
      </c>
    </row>
    <row r="27" spans="1:5" x14ac:dyDescent="0.3">
      <c r="A27" t="s">
        <v>161</v>
      </c>
      <c r="B27">
        <v>3</v>
      </c>
      <c r="C27">
        <v>2</v>
      </c>
      <c r="D27">
        <f>SUMIFS('Inverts per 100m2'!E:E,'Inverts per 100m2'!$B:$B,'Inverts per 100m2 total'!$A27,'Inverts per 100m2'!$C:$C,'Inverts per 100m2 total'!$B27,'Inverts per 100m2'!$D:$D,'Inverts per 100m2 total'!$C27)</f>
        <v>1798.3333333333333</v>
      </c>
      <c r="E27">
        <f>SUMIFS('Inverts per 100m2'!F:F,'Inverts per 100m2'!$B:$B,'Inverts per 100m2 total'!$A27,'Inverts per 100m2'!$C:$C,'Inverts per 100m2 total'!$B27,'Inverts per 100m2'!$D:$D,'Inverts per 100m2 total'!$C27)</f>
        <v>5</v>
      </c>
    </row>
    <row r="28" spans="1:5" x14ac:dyDescent="0.3">
      <c r="A28" t="s">
        <v>161</v>
      </c>
      <c r="B28">
        <v>3</v>
      </c>
      <c r="C28">
        <v>3</v>
      </c>
      <c r="D28">
        <f>SUMIFS('Inverts per 100m2'!E:E,'Inverts per 100m2'!$B:$B,'Inverts per 100m2 total'!$A28,'Inverts per 100m2'!$C:$C,'Inverts per 100m2 total'!$B28,'Inverts per 100m2'!$D:$D,'Inverts per 100m2 total'!$C28)</f>
        <v>451.66666666666669</v>
      </c>
      <c r="E28">
        <f>SUMIFS('Inverts per 100m2'!F:F,'Inverts per 100m2'!$B:$B,'Inverts per 100m2 total'!$A28,'Inverts per 100m2'!$C:$C,'Inverts per 100m2 total'!$B28,'Inverts per 100m2'!$D:$D,'Inverts per 100m2 total'!$C28)</f>
        <v>3.3333333333333335</v>
      </c>
    </row>
    <row r="29" spans="1:5" x14ac:dyDescent="0.3">
      <c r="A29" t="s">
        <v>162</v>
      </c>
      <c r="B29">
        <v>1</v>
      </c>
      <c r="C29">
        <v>1</v>
      </c>
      <c r="D29">
        <f>SUMIFS('Inverts per 100m2'!E:E,'Inverts per 100m2'!$B:$B,'Inverts per 100m2 total'!$A29,'Inverts per 100m2'!$C:$C,'Inverts per 100m2 total'!$B29,'Inverts per 100m2'!$D:$D,'Inverts per 100m2 total'!$C29)</f>
        <v>70</v>
      </c>
      <c r="E29">
        <f>SUMIFS('Inverts per 100m2'!F:F,'Inverts per 100m2'!$B:$B,'Inverts per 100m2 total'!$A29,'Inverts per 100m2'!$C:$C,'Inverts per 100m2 total'!$B29,'Inverts per 100m2'!$D:$D,'Inverts per 100m2 total'!$C29)</f>
        <v>1.6666666666666667</v>
      </c>
    </row>
    <row r="30" spans="1:5" x14ac:dyDescent="0.3">
      <c r="A30" t="s">
        <v>162</v>
      </c>
      <c r="B30">
        <v>1</v>
      </c>
      <c r="C30">
        <v>2</v>
      </c>
      <c r="D30">
        <f>SUMIFS('Inverts per 100m2'!E:E,'Inverts per 100m2'!$B:$B,'Inverts per 100m2 total'!$A30,'Inverts per 100m2'!$C:$C,'Inverts per 100m2 total'!$B30,'Inverts per 100m2'!$D:$D,'Inverts per 100m2 total'!$C30)</f>
        <v>76.666666666666671</v>
      </c>
      <c r="E30">
        <f>SUMIFS('Inverts per 100m2'!F:F,'Inverts per 100m2'!$B:$B,'Inverts per 100m2 total'!$A30,'Inverts per 100m2'!$C:$C,'Inverts per 100m2 total'!$B30,'Inverts per 100m2'!$D:$D,'Inverts per 100m2 total'!$C30)</f>
        <v>0</v>
      </c>
    </row>
    <row r="31" spans="1:5" x14ac:dyDescent="0.3">
      <c r="A31" t="s">
        <v>162</v>
      </c>
      <c r="B31">
        <v>1</v>
      </c>
      <c r="C31">
        <v>3</v>
      </c>
      <c r="D31">
        <f>SUMIFS('Inverts per 100m2'!E:E,'Inverts per 100m2'!$B:$B,'Inverts per 100m2 total'!$A31,'Inverts per 100m2'!$C:$C,'Inverts per 100m2 total'!$B31,'Inverts per 100m2'!$D:$D,'Inverts per 100m2 total'!$C31)</f>
        <v>78.333333333333329</v>
      </c>
      <c r="E31">
        <f>SUMIFS('Inverts per 100m2'!F:F,'Inverts per 100m2'!$B:$B,'Inverts per 100m2 total'!$A31,'Inverts per 100m2'!$C:$C,'Inverts per 100m2 total'!$B31,'Inverts per 100m2'!$D:$D,'Inverts per 100m2 total'!$C31)</f>
        <v>0</v>
      </c>
    </row>
    <row r="32" spans="1:5" x14ac:dyDescent="0.3">
      <c r="A32" t="s">
        <v>162</v>
      </c>
      <c r="B32">
        <v>2</v>
      </c>
      <c r="C32">
        <v>1</v>
      </c>
      <c r="D32">
        <f>SUMIFS('Inverts per 100m2'!E:E,'Inverts per 100m2'!$B:$B,'Inverts per 100m2 total'!$A32,'Inverts per 100m2'!$C:$C,'Inverts per 100m2 total'!$B32,'Inverts per 100m2'!$D:$D,'Inverts per 100m2 total'!$C32)</f>
        <v>58.333333333333336</v>
      </c>
      <c r="E32">
        <f>SUMIFS('Inverts per 100m2'!F:F,'Inverts per 100m2'!$B:$B,'Inverts per 100m2 total'!$A32,'Inverts per 100m2'!$C:$C,'Inverts per 100m2 total'!$B32,'Inverts per 100m2'!$D:$D,'Inverts per 100m2 total'!$C32)</f>
        <v>1.6666666666666667</v>
      </c>
    </row>
    <row r="33" spans="1:5" x14ac:dyDescent="0.3">
      <c r="A33" t="s">
        <v>162</v>
      </c>
      <c r="B33">
        <v>2</v>
      </c>
      <c r="C33">
        <v>2</v>
      </c>
      <c r="D33">
        <f>SUMIFS('Inverts per 100m2'!E:E,'Inverts per 100m2'!$B:$B,'Inverts per 100m2 total'!$A33,'Inverts per 100m2'!$C:$C,'Inverts per 100m2 total'!$B33,'Inverts per 100m2'!$D:$D,'Inverts per 100m2 total'!$C33)</f>
        <v>108.33333333333333</v>
      </c>
      <c r="E33">
        <f>SUMIFS('Inverts per 100m2'!F:F,'Inverts per 100m2'!$B:$B,'Inverts per 100m2 total'!$A33,'Inverts per 100m2'!$C:$C,'Inverts per 100m2 total'!$B33,'Inverts per 100m2'!$D:$D,'Inverts per 100m2 total'!$C33)</f>
        <v>1.6666666666666667</v>
      </c>
    </row>
    <row r="34" spans="1:5" x14ac:dyDescent="0.3">
      <c r="A34" t="s">
        <v>162</v>
      </c>
      <c r="B34">
        <v>2</v>
      </c>
      <c r="C34">
        <v>3</v>
      </c>
      <c r="D34">
        <f>SUMIFS('Inverts per 100m2'!E:E,'Inverts per 100m2'!$B:$B,'Inverts per 100m2 total'!$A34,'Inverts per 100m2'!$C:$C,'Inverts per 100m2 total'!$B34,'Inverts per 100m2'!$D:$D,'Inverts per 100m2 total'!$C34)</f>
        <v>96.666666666666671</v>
      </c>
      <c r="E34">
        <f>SUMIFS('Inverts per 100m2'!F:F,'Inverts per 100m2'!$B:$B,'Inverts per 100m2 total'!$A34,'Inverts per 100m2'!$C:$C,'Inverts per 100m2 total'!$B34,'Inverts per 100m2'!$D:$D,'Inverts per 100m2 total'!$C34)</f>
        <v>1.6666666666666667</v>
      </c>
    </row>
    <row r="35" spans="1:5" x14ac:dyDescent="0.3">
      <c r="A35" t="s">
        <v>162</v>
      </c>
      <c r="B35">
        <v>3</v>
      </c>
      <c r="C35">
        <v>1</v>
      </c>
      <c r="D35">
        <f>SUMIFS('Inverts per 100m2'!E:E,'Inverts per 100m2'!$B:$B,'Inverts per 100m2 total'!$A35,'Inverts per 100m2'!$C:$C,'Inverts per 100m2 total'!$B35,'Inverts per 100m2'!$D:$D,'Inverts per 100m2 total'!$C35)</f>
        <v>23.333333333333336</v>
      </c>
      <c r="E35">
        <f>SUMIFS('Inverts per 100m2'!F:F,'Inverts per 100m2'!$B:$B,'Inverts per 100m2 total'!$A35,'Inverts per 100m2'!$C:$C,'Inverts per 100m2 total'!$B35,'Inverts per 100m2'!$D:$D,'Inverts per 100m2 total'!$C35)</f>
        <v>1.6666666666666667</v>
      </c>
    </row>
    <row r="36" spans="1:5" x14ac:dyDescent="0.3">
      <c r="A36" t="s">
        <v>162</v>
      </c>
      <c r="B36">
        <v>3</v>
      </c>
      <c r="C36">
        <v>2</v>
      </c>
      <c r="D36">
        <f>SUMIFS('Inverts per 100m2'!E:E,'Inverts per 100m2'!$B:$B,'Inverts per 100m2 total'!$A36,'Inverts per 100m2'!$C:$C,'Inverts per 100m2 total'!$B36,'Inverts per 100m2'!$D:$D,'Inverts per 100m2 total'!$C36)</f>
        <v>14.999999999999998</v>
      </c>
      <c r="E36">
        <f>SUMIFS('Inverts per 100m2'!F:F,'Inverts per 100m2'!$B:$B,'Inverts per 100m2 total'!$A36,'Inverts per 100m2'!$C:$C,'Inverts per 100m2 total'!$B36,'Inverts per 100m2'!$D:$D,'Inverts per 100m2 total'!$C36)</f>
        <v>0</v>
      </c>
    </row>
    <row r="37" spans="1:5" x14ac:dyDescent="0.3">
      <c r="A37" t="s">
        <v>162</v>
      </c>
      <c r="B37">
        <v>3</v>
      </c>
      <c r="C37">
        <v>3</v>
      </c>
      <c r="D37">
        <f>SUMIFS('Inverts per 100m2'!E:E,'Inverts per 100m2'!$B:$B,'Inverts per 100m2 total'!$A37,'Inverts per 100m2'!$C:$C,'Inverts per 100m2 total'!$B37,'Inverts per 100m2'!$D:$D,'Inverts per 100m2 total'!$C37)</f>
        <v>5</v>
      </c>
      <c r="E37">
        <f>SUMIFS('Inverts per 100m2'!F:F,'Inverts per 100m2'!$B:$B,'Inverts per 100m2 total'!$A37,'Inverts per 100m2'!$C:$C,'Inverts per 100m2 total'!$B37,'Inverts per 100m2'!$D:$D,'Inverts per 100m2 total'!$C37)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7CB23-CDBC-C24F-911E-A9EF4D8DB368}">
  <dimension ref="A1:F15"/>
  <sheetViews>
    <sheetView workbookViewId="0">
      <selection activeCell="G23" sqref="G23"/>
    </sheetView>
    <sheetView workbookViewId="1"/>
  </sheetViews>
  <sheetFormatPr defaultColWidth="11.44140625" defaultRowHeight="14.4" x14ac:dyDescent="0.3"/>
  <sheetData>
    <row r="1" spans="1:6" x14ac:dyDescent="0.3">
      <c r="A1" t="s">
        <v>129</v>
      </c>
    </row>
    <row r="3" spans="1:6" x14ac:dyDescent="0.3">
      <c r="A3" t="s">
        <v>130</v>
      </c>
      <c r="B3" t="s">
        <v>67</v>
      </c>
      <c r="C3" t="s">
        <v>131</v>
      </c>
      <c r="D3" t="s">
        <v>132</v>
      </c>
      <c r="E3" t="s">
        <v>133</v>
      </c>
    </row>
    <row r="4" spans="1:6" x14ac:dyDescent="0.3">
      <c r="A4" t="s">
        <v>28</v>
      </c>
      <c r="B4">
        <v>1</v>
      </c>
      <c r="C4">
        <v>9</v>
      </c>
      <c r="D4">
        <v>9.6999999999999993</v>
      </c>
      <c r="E4" t="s">
        <v>10</v>
      </c>
      <c r="F4">
        <f>AVERAGE(C4:D4)</f>
        <v>9.35</v>
      </c>
    </row>
    <row r="5" spans="1:6" x14ac:dyDescent="0.3">
      <c r="A5" t="s">
        <v>28</v>
      </c>
      <c r="B5">
        <v>2</v>
      </c>
      <c r="C5">
        <v>7.9</v>
      </c>
      <c r="D5">
        <v>9.8000000000000007</v>
      </c>
      <c r="E5" t="s">
        <v>10</v>
      </c>
      <c r="F5">
        <f t="shared" ref="F5:F15" si="0">AVERAGE(C5:D5)</f>
        <v>8.8500000000000014</v>
      </c>
    </row>
    <row r="6" spans="1:6" x14ac:dyDescent="0.3">
      <c r="A6" t="s">
        <v>28</v>
      </c>
      <c r="B6">
        <v>3</v>
      </c>
      <c r="C6">
        <v>8</v>
      </c>
      <c r="D6">
        <v>7.2</v>
      </c>
      <c r="E6" t="s">
        <v>10</v>
      </c>
      <c r="F6">
        <f t="shared" si="0"/>
        <v>7.6</v>
      </c>
    </row>
    <row r="7" spans="1:6" x14ac:dyDescent="0.3">
      <c r="A7" t="s">
        <v>11</v>
      </c>
      <c r="B7">
        <v>1</v>
      </c>
      <c r="C7">
        <v>10.7</v>
      </c>
      <c r="D7">
        <v>9.1999999999999993</v>
      </c>
      <c r="E7" t="s">
        <v>10</v>
      </c>
      <c r="F7">
        <f>AVERAGE(C7:D7)</f>
        <v>9.9499999999999993</v>
      </c>
    </row>
    <row r="8" spans="1:6" x14ac:dyDescent="0.3">
      <c r="A8" t="s">
        <v>11</v>
      </c>
      <c r="B8">
        <v>2</v>
      </c>
      <c r="C8">
        <v>9.1999999999999993</v>
      </c>
      <c r="D8">
        <v>7.5</v>
      </c>
      <c r="E8" t="s">
        <v>10</v>
      </c>
      <c r="F8">
        <f t="shared" si="0"/>
        <v>8.35</v>
      </c>
    </row>
    <row r="9" spans="1:6" x14ac:dyDescent="0.3">
      <c r="A9" t="s">
        <v>11</v>
      </c>
      <c r="B9">
        <v>3</v>
      </c>
      <c r="C9">
        <v>7.5</v>
      </c>
      <c r="D9">
        <v>7.2</v>
      </c>
      <c r="E9" t="s">
        <v>10</v>
      </c>
      <c r="F9">
        <f t="shared" si="0"/>
        <v>7.35</v>
      </c>
    </row>
    <row r="10" spans="1:6" x14ac:dyDescent="0.3">
      <c r="A10" t="s">
        <v>36</v>
      </c>
      <c r="B10">
        <v>1</v>
      </c>
      <c r="C10">
        <v>8.5</v>
      </c>
      <c r="D10">
        <v>7.7</v>
      </c>
      <c r="E10" t="s">
        <v>72</v>
      </c>
      <c r="F10">
        <f t="shared" si="0"/>
        <v>8.1</v>
      </c>
    </row>
    <row r="11" spans="1:6" x14ac:dyDescent="0.3">
      <c r="A11" t="s">
        <v>36</v>
      </c>
      <c r="B11">
        <v>2</v>
      </c>
      <c r="C11">
        <v>7.7</v>
      </c>
      <c r="D11">
        <v>8</v>
      </c>
      <c r="E11" t="s">
        <v>72</v>
      </c>
      <c r="F11">
        <f t="shared" si="0"/>
        <v>7.85</v>
      </c>
    </row>
    <row r="12" spans="1:6" x14ac:dyDescent="0.3">
      <c r="A12" t="s">
        <v>36</v>
      </c>
      <c r="B12">
        <v>3</v>
      </c>
      <c r="C12">
        <v>7.7</v>
      </c>
      <c r="D12">
        <v>6.2</v>
      </c>
      <c r="E12" t="s">
        <v>72</v>
      </c>
      <c r="F12">
        <f t="shared" si="0"/>
        <v>6.95</v>
      </c>
    </row>
    <row r="13" spans="1:6" x14ac:dyDescent="0.3">
      <c r="A13" t="s">
        <v>34</v>
      </c>
      <c r="B13">
        <v>1</v>
      </c>
      <c r="C13">
        <v>4.9000000000000004</v>
      </c>
      <c r="D13">
        <v>6.8</v>
      </c>
      <c r="E13" t="s">
        <v>72</v>
      </c>
      <c r="F13">
        <f t="shared" si="0"/>
        <v>5.85</v>
      </c>
    </row>
    <row r="14" spans="1:6" x14ac:dyDescent="0.3">
      <c r="A14" t="s">
        <v>34</v>
      </c>
      <c r="B14">
        <v>2</v>
      </c>
      <c r="C14">
        <v>6.7</v>
      </c>
      <c r="D14">
        <v>5.5</v>
      </c>
      <c r="E14" t="s">
        <v>72</v>
      </c>
      <c r="F14">
        <f t="shared" si="0"/>
        <v>6.1</v>
      </c>
    </row>
    <row r="15" spans="1:6" x14ac:dyDescent="0.3">
      <c r="A15" t="s">
        <v>34</v>
      </c>
      <c r="B15">
        <v>3</v>
      </c>
      <c r="C15">
        <v>5.5</v>
      </c>
      <c r="D15">
        <v>5.6</v>
      </c>
      <c r="E15" t="s">
        <v>72</v>
      </c>
      <c r="F15">
        <f t="shared" si="0"/>
        <v>5.55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6F5A0-F7E0-4754-89AD-1BBFF70A7982}">
  <sheetPr>
    <pageSetUpPr fitToPage="1"/>
  </sheetPr>
  <dimension ref="A1:U200"/>
  <sheetViews>
    <sheetView zoomScale="106" workbookViewId="0">
      <pane ySplit="1" topLeftCell="A2" activePane="bottomLeft" state="frozen"/>
      <selection pane="bottomLeft" activeCell="S7" sqref="S7"/>
    </sheetView>
    <sheetView workbookViewId="1">
      <selection activeCell="L11" sqref="L11"/>
    </sheetView>
  </sheetViews>
  <sheetFormatPr defaultColWidth="8.88671875" defaultRowHeight="14.4" x14ac:dyDescent="0.3"/>
  <cols>
    <col min="1" max="1" width="10" bestFit="1" customWidth="1"/>
    <col min="2" max="2" width="10" style="12" customWidth="1"/>
    <col min="4" max="4" width="12.88671875" bestFit="1" customWidth="1"/>
    <col min="6" max="6" width="10.6640625" bestFit="1" customWidth="1"/>
    <col min="8" max="8" width="16.109375" bestFit="1" customWidth="1"/>
    <col min="9" max="9" width="13" bestFit="1" customWidth="1"/>
    <col min="10" max="10" width="12.44140625" style="2" bestFit="1" customWidth="1"/>
    <col min="11" max="11" width="7.44140625" bestFit="1" customWidth="1"/>
    <col min="12" max="12" width="7.44140625" customWidth="1"/>
    <col min="13" max="13" width="8.109375" customWidth="1"/>
    <col min="14" max="14" width="6.109375" customWidth="1"/>
    <col min="15" max="15" width="6.33203125" customWidth="1"/>
    <col min="16" max="16" width="8.109375" customWidth="1"/>
    <col min="17" max="17" width="6.6640625" customWidth="1"/>
    <col min="18" max="18" width="6.33203125" customWidth="1"/>
    <col min="19" max="21" width="8.88671875" style="12"/>
  </cols>
  <sheetData>
    <row r="1" spans="1:21" x14ac:dyDescent="0.3">
      <c r="A1" t="s">
        <v>0</v>
      </c>
      <c r="B1" t="s">
        <v>158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t="s">
        <v>9</v>
      </c>
      <c r="L1" t="s">
        <v>153</v>
      </c>
      <c r="M1" t="s">
        <v>146</v>
      </c>
      <c r="N1" t="s">
        <v>147</v>
      </c>
      <c r="O1" t="s">
        <v>151</v>
      </c>
      <c r="P1" t="s">
        <v>152</v>
      </c>
      <c r="Q1" t="s">
        <v>156</v>
      </c>
      <c r="R1" t="s">
        <v>157</v>
      </c>
      <c r="S1" t="s">
        <v>167</v>
      </c>
      <c r="T1" t="s">
        <v>168</v>
      </c>
      <c r="U1" t="s">
        <v>169</v>
      </c>
    </row>
    <row r="2" spans="1:21" x14ac:dyDescent="0.3">
      <c r="A2" s="1">
        <v>45050</v>
      </c>
      <c r="B2" s="12">
        <v>1</v>
      </c>
      <c r="C2" s="1" t="s">
        <v>10</v>
      </c>
      <c r="D2" t="s">
        <v>159</v>
      </c>
      <c r="E2">
        <v>1</v>
      </c>
      <c r="F2">
        <v>15</v>
      </c>
      <c r="G2">
        <v>10</v>
      </c>
      <c r="H2" t="s">
        <v>12</v>
      </c>
      <c r="I2" t="s">
        <v>13</v>
      </c>
      <c r="J2" s="2" t="s">
        <v>14</v>
      </c>
      <c r="K2">
        <v>1</v>
      </c>
      <c r="L2" s="2">
        <v>17.5</v>
      </c>
      <c r="M2">
        <v>1.44E-2</v>
      </c>
      <c r="N2">
        <v>3.0529999999999999</v>
      </c>
      <c r="O2">
        <v>1</v>
      </c>
      <c r="P2">
        <v>89.816815885154938</v>
      </c>
      <c r="Q2" s="9">
        <v>14.4</v>
      </c>
      <c r="R2">
        <v>12.933621487462313</v>
      </c>
      <c r="S2" s="12">
        <f>K2/60</f>
        <v>1.6666666666666666E-2</v>
      </c>
      <c r="T2" s="12">
        <f>P2/60</f>
        <v>1.4969469314192489</v>
      </c>
      <c r="U2" s="12">
        <f>R2/60</f>
        <v>0.21556035812437188</v>
      </c>
    </row>
    <row r="3" spans="1:21" x14ac:dyDescent="0.3">
      <c r="A3" s="1">
        <v>45050</v>
      </c>
      <c r="B3" s="12">
        <v>1</v>
      </c>
      <c r="C3" s="1" t="s">
        <v>10</v>
      </c>
      <c r="D3" t="s">
        <v>159</v>
      </c>
      <c r="E3">
        <v>1</v>
      </c>
      <c r="F3">
        <v>15</v>
      </c>
      <c r="G3">
        <v>10</v>
      </c>
      <c r="H3" t="s">
        <v>12</v>
      </c>
      <c r="I3" t="s">
        <v>13</v>
      </c>
      <c r="J3" s="2" t="s">
        <v>15</v>
      </c>
      <c r="K3">
        <v>2</v>
      </c>
      <c r="L3" s="2">
        <v>22.5</v>
      </c>
      <c r="M3">
        <v>1.44E-2</v>
      </c>
      <c r="N3">
        <v>3.0529999999999999</v>
      </c>
      <c r="O3">
        <v>1</v>
      </c>
      <c r="P3">
        <v>386.90622351939089</v>
      </c>
      <c r="Q3" s="9">
        <v>14.4</v>
      </c>
      <c r="R3">
        <v>55.714496186792296</v>
      </c>
      <c r="S3" s="12">
        <f t="shared" ref="S3:S5" si="0">K3/60</f>
        <v>3.3333333333333333E-2</v>
      </c>
      <c r="T3" s="12">
        <f t="shared" ref="T3:T5" si="1">P3/60</f>
        <v>6.4484370586565145</v>
      </c>
      <c r="U3" s="12">
        <f t="shared" ref="U3:U5" si="2">R3/60</f>
        <v>0.92857493644653821</v>
      </c>
    </row>
    <row r="4" spans="1:21" x14ac:dyDescent="0.3">
      <c r="A4" s="1">
        <v>45050</v>
      </c>
      <c r="B4" s="12">
        <v>1</v>
      </c>
      <c r="C4" s="1" t="s">
        <v>10</v>
      </c>
      <c r="D4" t="s">
        <v>159</v>
      </c>
      <c r="E4">
        <v>1</v>
      </c>
      <c r="F4">
        <v>15</v>
      </c>
      <c r="G4">
        <v>10</v>
      </c>
      <c r="H4" t="s">
        <v>12</v>
      </c>
      <c r="I4" t="s">
        <v>13</v>
      </c>
      <c r="J4" s="2" t="s">
        <v>16</v>
      </c>
      <c r="K4">
        <v>1</v>
      </c>
      <c r="L4" s="2">
        <v>27.5</v>
      </c>
      <c r="M4">
        <v>1.44E-2</v>
      </c>
      <c r="N4">
        <v>3.0529999999999999</v>
      </c>
      <c r="O4">
        <v>1</v>
      </c>
      <c r="P4">
        <v>356.98108595754297</v>
      </c>
      <c r="Q4" s="9">
        <v>14.4</v>
      </c>
      <c r="R4">
        <v>51.405276377886196</v>
      </c>
      <c r="S4" s="12">
        <f t="shared" si="0"/>
        <v>1.6666666666666666E-2</v>
      </c>
      <c r="T4" s="12">
        <f t="shared" si="1"/>
        <v>5.9496847659590495</v>
      </c>
      <c r="U4" s="12">
        <f t="shared" si="2"/>
        <v>0.85675460629810329</v>
      </c>
    </row>
    <row r="5" spans="1:21" x14ac:dyDescent="0.3">
      <c r="A5" s="1">
        <v>45050</v>
      </c>
      <c r="B5" s="12">
        <v>1</v>
      </c>
      <c r="C5" s="1" t="s">
        <v>10</v>
      </c>
      <c r="D5" t="s">
        <v>159</v>
      </c>
      <c r="E5">
        <v>1</v>
      </c>
      <c r="F5">
        <v>15</v>
      </c>
      <c r="G5">
        <v>10</v>
      </c>
      <c r="H5" t="s">
        <v>17</v>
      </c>
      <c r="I5" t="s">
        <v>18</v>
      </c>
      <c r="J5" s="2" t="s">
        <v>19</v>
      </c>
      <c r="K5">
        <v>1</v>
      </c>
      <c r="L5" s="2">
        <v>12.5</v>
      </c>
      <c r="M5">
        <v>5.1900000000000002E-3</v>
      </c>
      <c r="N5">
        <v>3.375</v>
      </c>
      <c r="O5">
        <v>1</v>
      </c>
      <c r="P5">
        <v>26.135971732291345</v>
      </c>
      <c r="Q5" s="9">
        <v>3</v>
      </c>
      <c r="R5">
        <v>0.78407915196874034</v>
      </c>
      <c r="S5" s="12">
        <f t="shared" si="0"/>
        <v>1.6666666666666666E-2</v>
      </c>
      <c r="T5" s="12">
        <f t="shared" si="1"/>
        <v>0.43559952887152242</v>
      </c>
      <c r="U5" s="12">
        <f t="shared" si="2"/>
        <v>1.3067985866145672E-2</v>
      </c>
    </row>
    <row r="6" spans="1:21" x14ac:dyDescent="0.3">
      <c r="A6" s="1">
        <v>45050</v>
      </c>
      <c r="B6" s="12">
        <v>1</v>
      </c>
      <c r="C6" s="1" t="s">
        <v>10</v>
      </c>
      <c r="D6" t="s">
        <v>159</v>
      </c>
      <c r="E6">
        <v>1</v>
      </c>
      <c r="F6">
        <v>15</v>
      </c>
      <c r="G6">
        <v>10</v>
      </c>
      <c r="H6" t="s">
        <v>148</v>
      </c>
      <c r="I6" t="s">
        <v>20</v>
      </c>
      <c r="J6" s="2" t="s">
        <v>21</v>
      </c>
      <c r="K6">
        <v>43</v>
      </c>
      <c r="L6" s="2">
        <v>2.5</v>
      </c>
      <c r="M6">
        <v>1.0699999999999999E-2</v>
      </c>
      <c r="N6">
        <v>2.9159999999999999</v>
      </c>
      <c r="O6">
        <v>1</v>
      </c>
      <c r="P6" s="2">
        <v>6.6564902245008435</v>
      </c>
      <c r="Q6" s="9">
        <v>1.5</v>
      </c>
      <c r="R6">
        <v>9.9847353367512645E-2</v>
      </c>
      <c r="S6" s="12">
        <f t="shared" ref="S6:S69" si="3">K6/60*100</f>
        <v>71.666666666666671</v>
      </c>
      <c r="T6" s="12">
        <f t="shared" ref="T6:T69" si="4">P6/60*100</f>
        <v>11.094150374168073</v>
      </c>
      <c r="U6" s="12">
        <f t="shared" ref="U6:U69" si="5">R6/60*100</f>
        <v>0.1664122556125211</v>
      </c>
    </row>
    <row r="7" spans="1:21" x14ac:dyDescent="0.3">
      <c r="A7" s="1">
        <v>45050</v>
      </c>
      <c r="B7" s="12">
        <v>1</v>
      </c>
      <c r="C7" s="1" t="s">
        <v>10</v>
      </c>
      <c r="D7" t="s">
        <v>159</v>
      </c>
      <c r="E7">
        <v>1</v>
      </c>
      <c r="F7">
        <v>15</v>
      </c>
      <c r="G7">
        <v>10</v>
      </c>
      <c r="H7" t="s">
        <v>148</v>
      </c>
      <c r="I7" t="s">
        <v>20</v>
      </c>
      <c r="J7" s="2" t="s">
        <v>22</v>
      </c>
      <c r="K7">
        <v>12</v>
      </c>
      <c r="L7" s="2">
        <v>7.5</v>
      </c>
      <c r="M7">
        <v>1.0699999999999999E-2</v>
      </c>
      <c r="N7">
        <v>2.9159999999999999</v>
      </c>
      <c r="O7">
        <v>1</v>
      </c>
      <c r="P7">
        <v>45.734471812582768</v>
      </c>
      <c r="Q7" s="9">
        <v>1.5</v>
      </c>
      <c r="R7">
        <v>0.6860170771887415</v>
      </c>
      <c r="S7" s="12">
        <f t="shared" si="3"/>
        <v>20</v>
      </c>
      <c r="T7" s="12">
        <f t="shared" si="4"/>
        <v>76.224119687637952</v>
      </c>
      <c r="U7" s="12">
        <f t="shared" si="5"/>
        <v>1.1433617953145692</v>
      </c>
    </row>
    <row r="8" spans="1:21" x14ac:dyDescent="0.3">
      <c r="A8" s="1">
        <v>45050</v>
      </c>
      <c r="B8" s="12">
        <v>1</v>
      </c>
      <c r="C8" s="1" t="s">
        <v>10</v>
      </c>
      <c r="D8" t="s">
        <v>159</v>
      </c>
      <c r="E8">
        <v>1</v>
      </c>
      <c r="F8">
        <v>15</v>
      </c>
      <c r="G8">
        <v>10</v>
      </c>
      <c r="H8" t="s">
        <v>23</v>
      </c>
      <c r="I8" t="s">
        <v>24</v>
      </c>
      <c r="J8" s="2" t="s">
        <v>22</v>
      </c>
      <c r="K8">
        <v>1</v>
      </c>
      <c r="L8" s="2">
        <v>7.5</v>
      </c>
      <c r="M8">
        <v>1.17E-2</v>
      </c>
      <c r="N8">
        <v>3.2</v>
      </c>
      <c r="O8">
        <v>0.86805555555555558</v>
      </c>
      <c r="P8">
        <v>4.6960636159932552</v>
      </c>
      <c r="Q8" s="9">
        <v>53.5</v>
      </c>
      <c r="R8">
        <v>2.5123940345563915</v>
      </c>
      <c r="S8" s="12">
        <f t="shared" si="3"/>
        <v>1.6666666666666667</v>
      </c>
      <c r="T8" s="12">
        <f t="shared" si="4"/>
        <v>7.8267726933220914</v>
      </c>
      <c r="U8" s="12">
        <f t="shared" si="5"/>
        <v>4.1873233909273191</v>
      </c>
    </row>
    <row r="9" spans="1:21" x14ac:dyDescent="0.3">
      <c r="A9" s="1">
        <v>45050</v>
      </c>
      <c r="B9" s="12">
        <v>1</v>
      </c>
      <c r="C9" s="1" t="s">
        <v>10</v>
      </c>
      <c r="D9" t="s">
        <v>159</v>
      </c>
      <c r="E9">
        <v>1</v>
      </c>
      <c r="F9">
        <v>15</v>
      </c>
      <c r="G9">
        <v>10</v>
      </c>
      <c r="H9" t="s">
        <v>25</v>
      </c>
      <c r="I9" t="s">
        <v>26</v>
      </c>
      <c r="J9" s="2" t="s">
        <v>14</v>
      </c>
      <c r="K9">
        <v>1</v>
      </c>
      <c r="L9" s="2">
        <v>17.5</v>
      </c>
      <c r="M9">
        <v>4.0399999999999998E-2</v>
      </c>
      <c r="N9">
        <v>2.74</v>
      </c>
      <c r="O9">
        <v>0.92936802973977695</v>
      </c>
      <c r="P9">
        <v>84.166640955262338</v>
      </c>
      <c r="Q9" s="9">
        <v>10.9</v>
      </c>
      <c r="R9">
        <v>9.1741638641235941</v>
      </c>
      <c r="S9" s="12">
        <f t="shared" si="3"/>
        <v>1.6666666666666667</v>
      </c>
      <c r="T9" s="12">
        <f t="shared" si="4"/>
        <v>140.27773492543722</v>
      </c>
      <c r="U9" s="12">
        <f t="shared" si="5"/>
        <v>15.290273106872657</v>
      </c>
    </row>
    <row r="10" spans="1:21" x14ac:dyDescent="0.3">
      <c r="A10" s="1">
        <v>45050</v>
      </c>
      <c r="B10" s="12">
        <v>1</v>
      </c>
      <c r="C10" s="1" t="s">
        <v>10</v>
      </c>
      <c r="D10" t="s">
        <v>159</v>
      </c>
      <c r="E10">
        <v>1</v>
      </c>
      <c r="F10">
        <v>15</v>
      </c>
      <c r="G10">
        <v>10</v>
      </c>
      <c r="H10" t="s">
        <v>25</v>
      </c>
      <c r="I10" t="s">
        <v>26</v>
      </c>
      <c r="J10" s="2" t="s">
        <v>15</v>
      </c>
      <c r="K10">
        <v>1</v>
      </c>
      <c r="L10" s="2" t="s">
        <v>155</v>
      </c>
      <c r="M10">
        <v>4.0399999999999998E-2</v>
      </c>
      <c r="N10">
        <v>2.74</v>
      </c>
      <c r="O10">
        <v>0.92936802973977695</v>
      </c>
      <c r="P10">
        <v>167.56983471611781</v>
      </c>
      <c r="Q10" s="9">
        <v>10.9</v>
      </c>
      <c r="R10">
        <v>18.265111984056841</v>
      </c>
      <c r="S10" s="12">
        <f t="shared" si="3"/>
        <v>1.6666666666666667</v>
      </c>
      <c r="T10" s="12">
        <f t="shared" si="4"/>
        <v>279.28305786019638</v>
      </c>
      <c r="U10" s="12">
        <f t="shared" si="5"/>
        <v>30.441853306761402</v>
      </c>
    </row>
    <row r="11" spans="1:21" x14ac:dyDescent="0.3">
      <c r="A11" s="1">
        <v>45050</v>
      </c>
      <c r="B11" s="12">
        <v>1</v>
      </c>
      <c r="C11" s="1" t="s">
        <v>10</v>
      </c>
      <c r="D11" t="s">
        <v>159</v>
      </c>
      <c r="E11">
        <v>2</v>
      </c>
      <c r="F11">
        <v>15</v>
      </c>
      <c r="G11">
        <v>7</v>
      </c>
      <c r="H11" t="s">
        <v>12</v>
      </c>
      <c r="I11" t="s">
        <v>13</v>
      </c>
      <c r="J11" s="2" t="s">
        <v>15</v>
      </c>
      <c r="K11">
        <v>1</v>
      </c>
      <c r="L11" s="2">
        <v>22.5</v>
      </c>
      <c r="M11">
        <v>1.44E-2</v>
      </c>
      <c r="N11">
        <v>3.0529999999999999</v>
      </c>
      <c r="O11">
        <v>1</v>
      </c>
      <c r="P11">
        <v>193.45311175969545</v>
      </c>
      <c r="Q11" s="9">
        <v>14.4</v>
      </c>
      <c r="R11">
        <v>27.857248093396148</v>
      </c>
      <c r="S11" s="12">
        <f t="shared" si="3"/>
        <v>1.6666666666666667</v>
      </c>
      <c r="T11" s="12">
        <f t="shared" si="4"/>
        <v>322.42185293282574</v>
      </c>
      <c r="U11" s="12">
        <f t="shared" si="5"/>
        <v>46.428746822326907</v>
      </c>
    </row>
    <row r="12" spans="1:21" x14ac:dyDescent="0.3">
      <c r="A12" s="1">
        <v>45050</v>
      </c>
      <c r="B12" s="12">
        <v>1</v>
      </c>
      <c r="C12" s="1" t="s">
        <v>10</v>
      </c>
      <c r="D12" t="s">
        <v>159</v>
      </c>
      <c r="E12">
        <v>2</v>
      </c>
      <c r="F12">
        <v>15</v>
      </c>
      <c r="G12">
        <v>7</v>
      </c>
      <c r="H12" t="s">
        <v>148</v>
      </c>
      <c r="I12" t="s">
        <v>20</v>
      </c>
      <c r="J12" s="2" t="s">
        <v>21</v>
      </c>
      <c r="K12">
        <v>61</v>
      </c>
      <c r="L12" s="2">
        <v>2.5</v>
      </c>
      <c r="M12">
        <v>1.0699999999999999E-2</v>
      </c>
      <c r="N12">
        <v>2.9159999999999999</v>
      </c>
      <c r="O12">
        <v>1</v>
      </c>
      <c r="P12">
        <v>9.4429279928965446</v>
      </c>
      <c r="Q12" s="9">
        <v>1.5</v>
      </c>
      <c r="R12">
        <v>0.14164391989344816</v>
      </c>
      <c r="S12" s="12">
        <f t="shared" si="3"/>
        <v>101.66666666666666</v>
      </c>
      <c r="T12" s="12">
        <f t="shared" si="4"/>
        <v>15.738213321494241</v>
      </c>
      <c r="U12" s="12">
        <f t="shared" si="5"/>
        <v>0.23607319982241357</v>
      </c>
    </row>
    <row r="13" spans="1:21" x14ac:dyDescent="0.3">
      <c r="A13" s="1">
        <v>45050</v>
      </c>
      <c r="B13" s="12">
        <v>1</v>
      </c>
      <c r="C13" s="1" t="s">
        <v>10</v>
      </c>
      <c r="D13" t="s">
        <v>159</v>
      </c>
      <c r="E13">
        <v>2</v>
      </c>
      <c r="F13">
        <v>15</v>
      </c>
      <c r="G13">
        <v>7</v>
      </c>
      <c r="H13" t="s">
        <v>148</v>
      </c>
      <c r="I13" t="s">
        <v>20</v>
      </c>
      <c r="J13" s="2" t="s">
        <v>22</v>
      </c>
      <c r="K13">
        <v>26</v>
      </c>
      <c r="L13" s="2">
        <v>7.5</v>
      </c>
      <c r="M13">
        <v>1.0699999999999999E-2</v>
      </c>
      <c r="N13">
        <v>2.9159999999999999</v>
      </c>
      <c r="O13">
        <v>1</v>
      </c>
      <c r="P13">
        <v>99.091355593929322</v>
      </c>
      <c r="Q13" s="9">
        <v>1.5</v>
      </c>
      <c r="R13">
        <v>1.4863703339089398</v>
      </c>
      <c r="S13" s="12">
        <f t="shared" si="3"/>
        <v>43.333333333333336</v>
      </c>
      <c r="T13" s="12">
        <f t="shared" si="4"/>
        <v>165.15225932321553</v>
      </c>
      <c r="U13" s="12">
        <f t="shared" si="5"/>
        <v>2.4772838898482328</v>
      </c>
    </row>
    <row r="14" spans="1:21" x14ac:dyDescent="0.3">
      <c r="A14" s="1">
        <v>45050</v>
      </c>
      <c r="B14" s="12">
        <v>1</v>
      </c>
      <c r="C14" s="1" t="s">
        <v>10</v>
      </c>
      <c r="D14" t="s">
        <v>159</v>
      </c>
      <c r="E14">
        <v>2</v>
      </c>
      <c r="F14">
        <v>15</v>
      </c>
      <c r="G14">
        <v>7</v>
      </c>
      <c r="H14" t="s">
        <v>23</v>
      </c>
      <c r="I14" t="s">
        <v>24</v>
      </c>
      <c r="J14" s="2" t="s">
        <v>16</v>
      </c>
      <c r="K14">
        <v>1</v>
      </c>
      <c r="L14" s="2">
        <v>27.5</v>
      </c>
      <c r="M14">
        <v>1.17E-2</v>
      </c>
      <c r="N14">
        <v>3.2</v>
      </c>
      <c r="O14">
        <v>0.86805555555555558</v>
      </c>
      <c r="P14">
        <v>300.19437409411364</v>
      </c>
      <c r="Q14" s="9">
        <v>53.5</v>
      </c>
      <c r="R14">
        <v>160.60399014035082</v>
      </c>
      <c r="S14" s="12">
        <f t="shared" si="3"/>
        <v>1.6666666666666667</v>
      </c>
      <c r="T14" s="12">
        <f t="shared" si="4"/>
        <v>500.32395682352274</v>
      </c>
      <c r="U14" s="12">
        <f t="shared" si="5"/>
        <v>267.67331690058472</v>
      </c>
    </row>
    <row r="15" spans="1:21" x14ac:dyDescent="0.3">
      <c r="A15" s="1">
        <v>45050</v>
      </c>
      <c r="B15" s="12">
        <v>1</v>
      </c>
      <c r="C15" s="1" t="s">
        <v>10</v>
      </c>
      <c r="D15" t="s">
        <v>159</v>
      </c>
      <c r="E15">
        <v>2</v>
      </c>
      <c r="F15">
        <v>15</v>
      </c>
      <c r="G15">
        <v>7</v>
      </c>
      <c r="H15" t="s">
        <v>23</v>
      </c>
      <c r="I15" t="s">
        <v>24</v>
      </c>
      <c r="J15" s="2" t="s">
        <v>27</v>
      </c>
      <c r="K15">
        <v>1</v>
      </c>
      <c r="L15" s="2">
        <v>32.5</v>
      </c>
      <c r="M15">
        <v>1.17E-2</v>
      </c>
      <c r="N15">
        <v>3.2</v>
      </c>
      <c r="O15">
        <v>0.86805555555555558</v>
      </c>
      <c r="P15">
        <v>512.34757360540812</v>
      </c>
      <c r="Q15" s="9">
        <v>53.5</v>
      </c>
      <c r="R15">
        <v>274.10595187889334</v>
      </c>
      <c r="S15" s="12">
        <f t="shared" si="3"/>
        <v>1.6666666666666667</v>
      </c>
      <c r="T15" s="12">
        <f t="shared" si="4"/>
        <v>853.91262267568015</v>
      </c>
      <c r="U15" s="12">
        <f t="shared" si="5"/>
        <v>456.84325313148884</v>
      </c>
    </row>
    <row r="16" spans="1:21" x14ac:dyDescent="0.3">
      <c r="A16" s="1">
        <v>45050</v>
      </c>
      <c r="B16" s="12">
        <v>1</v>
      </c>
      <c r="C16" s="1" t="s">
        <v>10</v>
      </c>
      <c r="D16" t="s">
        <v>159</v>
      </c>
      <c r="E16">
        <v>2</v>
      </c>
      <c r="F16">
        <v>15</v>
      </c>
      <c r="G16">
        <v>7</v>
      </c>
      <c r="H16" t="s">
        <v>25</v>
      </c>
      <c r="I16" t="s">
        <v>26</v>
      </c>
      <c r="J16" s="2" t="s">
        <v>16</v>
      </c>
      <c r="K16">
        <v>2</v>
      </c>
      <c r="L16" s="2">
        <v>27.5</v>
      </c>
      <c r="M16">
        <v>4.0399999999999998E-2</v>
      </c>
      <c r="N16">
        <v>2.74</v>
      </c>
      <c r="O16">
        <v>0.92936802973977695</v>
      </c>
      <c r="P16">
        <v>580.78757721032036</v>
      </c>
      <c r="Q16" s="9">
        <v>10.9</v>
      </c>
      <c r="R16">
        <v>63.30584591592492</v>
      </c>
      <c r="S16" s="12">
        <f t="shared" si="3"/>
        <v>3.3333333333333335</v>
      </c>
      <c r="T16" s="12">
        <f t="shared" si="4"/>
        <v>967.9792953505339</v>
      </c>
      <c r="U16" s="12">
        <f t="shared" si="5"/>
        <v>105.50974319320821</v>
      </c>
    </row>
    <row r="17" spans="1:21" x14ac:dyDescent="0.3">
      <c r="A17" s="1">
        <v>45050</v>
      </c>
      <c r="B17" s="12">
        <v>1</v>
      </c>
      <c r="C17" s="1" t="s">
        <v>10</v>
      </c>
      <c r="D17" t="s">
        <v>159</v>
      </c>
      <c r="E17">
        <v>3</v>
      </c>
      <c r="F17">
        <v>15</v>
      </c>
      <c r="G17">
        <v>7</v>
      </c>
      <c r="H17" t="s">
        <v>17</v>
      </c>
      <c r="I17" t="s">
        <v>18</v>
      </c>
      <c r="J17" s="2" t="s">
        <v>21</v>
      </c>
      <c r="K17">
        <v>3</v>
      </c>
      <c r="L17" s="2">
        <v>2.5</v>
      </c>
      <c r="M17">
        <v>5.1900000000000002E-3</v>
      </c>
      <c r="N17">
        <v>3.375</v>
      </c>
      <c r="O17">
        <v>1</v>
      </c>
      <c r="P17">
        <v>0.34303318985872633</v>
      </c>
      <c r="Q17" s="9">
        <v>3</v>
      </c>
      <c r="R17">
        <v>1.0290995695761789E-2</v>
      </c>
      <c r="S17" s="12">
        <f t="shared" si="3"/>
        <v>5</v>
      </c>
      <c r="T17" s="12">
        <f t="shared" si="4"/>
        <v>0.57172198309787714</v>
      </c>
      <c r="U17" s="12">
        <f t="shared" si="5"/>
        <v>1.7151659492936316E-2</v>
      </c>
    </row>
    <row r="18" spans="1:21" x14ac:dyDescent="0.3">
      <c r="A18" s="1">
        <v>45050</v>
      </c>
      <c r="B18" s="12">
        <v>1</v>
      </c>
      <c r="C18" s="1" t="s">
        <v>10</v>
      </c>
      <c r="D18" t="s">
        <v>159</v>
      </c>
      <c r="E18">
        <v>3</v>
      </c>
      <c r="F18">
        <v>15</v>
      </c>
      <c r="G18">
        <v>7</v>
      </c>
      <c r="H18" t="s">
        <v>17</v>
      </c>
      <c r="I18" t="s">
        <v>18</v>
      </c>
      <c r="J18" s="2" t="s">
        <v>19</v>
      </c>
      <c r="K18">
        <v>2</v>
      </c>
      <c r="L18" s="2">
        <v>12.5</v>
      </c>
      <c r="M18">
        <v>5.1900000000000002E-3</v>
      </c>
      <c r="N18">
        <v>3.375</v>
      </c>
      <c r="O18">
        <v>1</v>
      </c>
      <c r="P18">
        <v>52.271943464582691</v>
      </c>
      <c r="Q18" s="9">
        <v>3</v>
      </c>
      <c r="R18">
        <v>1.5681583039374807</v>
      </c>
      <c r="S18" s="12">
        <f t="shared" si="3"/>
        <v>3.3333333333333335</v>
      </c>
      <c r="T18" s="12">
        <f t="shared" si="4"/>
        <v>87.119905774304485</v>
      </c>
      <c r="U18" s="12">
        <f t="shared" si="5"/>
        <v>2.6135971732291341</v>
      </c>
    </row>
    <row r="19" spans="1:21" x14ac:dyDescent="0.3">
      <c r="A19" s="1">
        <v>45050</v>
      </c>
      <c r="B19" s="12">
        <v>1</v>
      </c>
      <c r="C19" s="1" t="s">
        <v>10</v>
      </c>
      <c r="D19" t="s">
        <v>159</v>
      </c>
      <c r="E19">
        <v>3</v>
      </c>
      <c r="F19">
        <v>15</v>
      </c>
      <c r="G19">
        <v>7</v>
      </c>
      <c r="H19" t="s">
        <v>17</v>
      </c>
      <c r="I19" t="s">
        <v>18</v>
      </c>
      <c r="J19" s="2" t="s">
        <v>15</v>
      </c>
      <c r="K19">
        <v>1</v>
      </c>
      <c r="L19" s="2">
        <v>22.5</v>
      </c>
      <c r="M19">
        <v>5.1900000000000002E-3</v>
      </c>
      <c r="N19">
        <v>3.375</v>
      </c>
      <c r="O19">
        <v>1</v>
      </c>
      <c r="P19">
        <v>190.01301822379989</v>
      </c>
      <c r="Q19" s="9">
        <v>3</v>
      </c>
      <c r="R19">
        <v>5.7003905467139964</v>
      </c>
      <c r="S19" s="12">
        <f t="shared" si="3"/>
        <v>1.6666666666666667</v>
      </c>
      <c r="T19" s="12">
        <f t="shared" si="4"/>
        <v>316.68836370633312</v>
      </c>
      <c r="U19" s="12">
        <f t="shared" si="5"/>
        <v>9.5006509111899931</v>
      </c>
    </row>
    <row r="20" spans="1:21" x14ac:dyDescent="0.3">
      <c r="A20" s="1">
        <v>45050</v>
      </c>
      <c r="B20" s="12">
        <v>1</v>
      </c>
      <c r="C20" s="1" t="s">
        <v>10</v>
      </c>
      <c r="D20" t="s">
        <v>159</v>
      </c>
      <c r="E20">
        <v>3</v>
      </c>
      <c r="F20">
        <v>15</v>
      </c>
      <c r="G20">
        <v>7</v>
      </c>
      <c r="H20" t="s">
        <v>148</v>
      </c>
      <c r="I20" t="s">
        <v>20</v>
      </c>
      <c r="J20" s="2" t="s">
        <v>21</v>
      </c>
      <c r="K20">
        <v>40</v>
      </c>
      <c r="L20" s="2">
        <v>2.5</v>
      </c>
      <c r="M20">
        <v>1.0699999999999999E-2</v>
      </c>
      <c r="N20">
        <v>2.9159999999999999</v>
      </c>
      <c r="O20">
        <v>1</v>
      </c>
      <c r="P20">
        <v>6.1920839297682262</v>
      </c>
      <c r="Q20" s="9">
        <v>1.5</v>
      </c>
      <c r="R20">
        <v>9.2881258946523396E-2</v>
      </c>
      <c r="S20" s="12">
        <f t="shared" si="3"/>
        <v>66.666666666666657</v>
      </c>
      <c r="T20" s="12">
        <f t="shared" si="4"/>
        <v>10.320139882947043</v>
      </c>
      <c r="U20" s="12">
        <f t="shared" si="5"/>
        <v>0.15480209824420565</v>
      </c>
    </row>
    <row r="21" spans="1:21" x14ac:dyDescent="0.3">
      <c r="A21" s="1">
        <v>45050</v>
      </c>
      <c r="B21" s="12">
        <v>1</v>
      </c>
      <c r="C21" s="1" t="s">
        <v>10</v>
      </c>
      <c r="D21" t="s">
        <v>159</v>
      </c>
      <c r="E21">
        <v>3</v>
      </c>
      <c r="F21">
        <v>15</v>
      </c>
      <c r="G21">
        <v>7</v>
      </c>
      <c r="H21" t="s">
        <v>148</v>
      </c>
      <c r="I21" t="s">
        <v>20</v>
      </c>
      <c r="J21" s="2" t="s">
        <v>22</v>
      </c>
      <c r="K21">
        <v>44</v>
      </c>
      <c r="L21" s="2">
        <v>7.5</v>
      </c>
      <c r="M21">
        <v>1.0699999999999999E-2</v>
      </c>
      <c r="N21">
        <v>2.9159999999999999</v>
      </c>
      <c r="O21">
        <v>1</v>
      </c>
      <c r="P21">
        <v>167.69306331280347</v>
      </c>
      <c r="Q21" s="9">
        <v>1.5</v>
      </c>
      <c r="R21">
        <v>2.5153959496920519</v>
      </c>
      <c r="S21" s="12">
        <f t="shared" si="3"/>
        <v>73.333333333333329</v>
      </c>
      <c r="T21" s="12">
        <f t="shared" si="4"/>
        <v>279.48843885467249</v>
      </c>
      <c r="U21" s="12">
        <f t="shared" si="5"/>
        <v>4.192326582820086</v>
      </c>
    </row>
    <row r="22" spans="1:21" x14ac:dyDescent="0.3">
      <c r="A22" s="1">
        <v>45050</v>
      </c>
      <c r="B22" s="12">
        <v>1</v>
      </c>
      <c r="C22" s="1" t="s">
        <v>10</v>
      </c>
      <c r="D22" t="s">
        <v>159</v>
      </c>
      <c r="E22">
        <v>3</v>
      </c>
      <c r="F22">
        <v>15</v>
      </c>
      <c r="G22">
        <v>7</v>
      </c>
      <c r="H22" t="s">
        <v>25</v>
      </c>
      <c r="I22" t="s">
        <v>26</v>
      </c>
      <c r="J22" s="2" t="s">
        <v>16</v>
      </c>
      <c r="K22">
        <v>1</v>
      </c>
      <c r="L22" s="2">
        <v>27.5</v>
      </c>
      <c r="M22">
        <v>4.0399999999999998E-2</v>
      </c>
      <c r="N22">
        <v>2.74</v>
      </c>
      <c r="O22">
        <v>0.92936802973977695</v>
      </c>
      <c r="P22">
        <v>290.39378860516018</v>
      </c>
      <c r="Q22" s="9">
        <v>10.9</v>
      </c>
      <c r="R22">
        <v>31.65292295796246</v>
      </c>
      <c r="S22" s="12">
        <f t="shared" si="3"/>
        <v>1.6666666666666667</v>
      </c>
      <c r="T22" s="12">
        <f t="shared" si="4"/>
        <v>483.98964767526695</v>
      </c>
      <c r="U22" s="12">
        <f t="shared" si="5"/>
        <v>52.754871596604104</v>
      </c>
    </row>
    <row r="23" spans="1:21" x14ac:dyDescent="0.3">
      <c r="A23" s="1">
        <v>45050</v>
      </c>
      <c r="B23" s="12">
        <v>1</v>
      </c>
      <c r="C23" s="1" t="s">
        <v>10</v>
      </c>
      <c r="D23" t="s">
        <v>160</v>
      </c>
      <c r="E23">
        <v>3</v>
      </c>
      <c r="F23">
        <v>10</v>
      </c>
      <c r="G23">
        <v>8</v>
      </c>
      <c r="H23" t="s">
        <v>12</v>
      </c>
      <c r="I23" t="s">
        <v>13</v>
      </c>
      <c r="J23" s="2" t="s">
        <v>19</v>
      </c>
      <c r="K23">
        <v>1</v>
      </c>
      <c r="L23" s="2">
        <v>12.5</v>
      </c>
      <c r="M23">
        <v>1.44E-2</v>
      </c>
      <c r="N23">
        <v>3.0529999999999999</v>
      </c>
      <c r="O23">
        <v>1</v>
      </c>
      <c r="P23">
        <v>32.153537594469434</v>
      </c>
      <c r="Q23" s="9">
        <v>14.4</v>
      </c>
      <c r="R23">
        <v>4.6301094136035994</v>
      </c>
      <c r="S23" s="12">
        <f t="shared" si="3"/>
        <v>1.6666666666666667</v>
      </c>
      <c r="T23" s="12">
        <f t="shared" si="4"/>
        <v>53.589229324115728</v>
      </c>
      <c r="U23" s="12">
        <f t="shared" si="5"/>
        <v>7.7168490226726654</v>
      </c>
    </row>
    <row r="24" spans="1:21" x14ac:dyDescent="0.3">
      <c r="A24" s="1">
        <v>45050</v>
      </c>
      <c r="B24" s="12">
        <v>1</v>
      </c>
      <c r="C24" s="1" t="s">
        <v>10</v>
      </c>
      <c r="D24" t="s">
        <v>160</v>
      </c>
      <c r="E24">
        <v>3</v>
      </c>
      <c r="F24">
        <v>10</v>
      </c>
      <c r="G24">
        <v>8</v>
      </c>
      <c r="H24" t="s">
        <v>17</v>
      </c>
      <c r="I24" t="s">
        <v>18</v>
      </c>
      <c r="J24" s="2" t="s">
        <v>21</v>
      </c>
      <c r="K24">
        <v>40</v>
      </c>
      <c r="L24" s="2">
        <v>2.5</v>
      </c>
      <c r="M24">
        <v>5.1900000000000002E-3</v>
      </c>
      <c r="N24">
        <v>3.375</v>
      </c>
      <c r="O24">
        <v>1</v>
      </c>
      <c r="P24">
        <v>4.5737758647830171</v>
      </c>
      <c r="Q24" s="9">
        <v>3</v>
      </c>
      <c r="R24">
        <v>0.1372132759434905</v>
      </c>
      <c r="S24" s="12">
        <f t="shared" si="3"/>
        <v>66.666666666666657</v>
      </c>
      <c r="T24" s="12">
        <f t="shared" si="4"/>
        <v>7.6229597746383622</v>
      </c>
      <c r="U24" s="12">
        <f t="shared" si="5"/>
        <v>0.22868879323915081</v>
      </c>
    </row>
    <row r="25" spans="1:21" x14ac:dyDescent="0.3">
      <c r="A25" s="1">
        <v>45050</v>
      </c>
      <c r="B25" s="12">
        <v>1</v>
      </c>
      <c r="C25" s="1" t="s">
        <v>10</v>
      </c>
      <c r="D25" t="s">
        <v>160</v>
      </c>
      <c r="E25">
        <v>3</v>
      </c>
      <c r="F25">
        <v>10</v>
      </c>
      <c r="G25">
        <v>8</v>
      </c>
      <c r="H25" t="s">
        <v>17</v>
      </c>
      <c r="I25" t="s">
        <v>18</v>
      </c>
      <c r="J25" s="2" t="s">
        <v>22</v>
      </c>
      <c r="K25">
        <v>4</v>
      </c>
      <c r="L25" s="2">
        <v>7.5</v>
      </c>
      <c r="M25">
        <v>5.1900000000000002E-3</v>
      </c>
      <c r="N25">
        <v>3.375</v>
      </c>
      <c r="O25">
        <v>1</v>
      </c>
      <c r="P25">
        <v>18.644859417507991</v>
      </c>
      <c r="Q25" s="9">
        <v>3</v>
      </c>
      <c r="R25">
        <v>0.5593457825252397</v>
      </c>
      <c r="S25" s="12">
        <f t="shared" si="3"/>
        <v>6.666666666666667</v>
      </c>
      <c r="T25" s="12">
        <f t="shared" si="4"/>
        <v>31.074765695846651</v>
      </c>
      <c r="U25" s="12">
        <f t="shared" si="5"/>
        <v>0.93224297087539953</v>
      </c>
    </row>
    <row r="26" spans="1:21" x14ac:dyDescent="0.3">
      <c r="A26" s="1">
        <v>45050</v>
      </c>
      <c r="B26" s="12">
        <v>1</v>
      </c>
      <c r="C26" s="1" t="s">
        <v>10</v>
      </c>
      <c r="D26" t="s">
        <v>160</v>
      </c>
      <c r="E26">
        <v>3</v>
      </c>
      <c r="F26">
        <v>10</v>
      </c>
      <c r="G26">
        <v>8</v>
      </c>
      <c r="H26" t="s">
        <v>148</v>
      </c>
      <c r="I26" t="s">
        <v>20</v>
      </c>
      <c r="J26" s="2" t="s">
        <v>21</v>
      </c>
      <c r="K26">
        <v>80</v>
      </c>
      <c r="L26" s="2">
        <v>2.5</v>
      </c>
      <c r="M26">
        <v>1.0699999999999999E-2</v>
      </c>
      <c r="N26">
        <v>2.9159999999999999</v>
      </c>
      <c r="O26">
        <v>1</v>
      </c>
      <c r="P26">
        <v>12.384167859536452</v>
      </c>
      <c r="Q26" s="9">
        <v>1.5</v>
      </c>
      <c r="R26">
        <v>0.18576251789304679</v>
      </c>
      <c r="S26" s="12">
        <f t="shared" si="3"/>
        <v>133.33333333333331</v>
      </c>
      <c r="T26" s="12">
        <f t="shared" si="4"/>
        <v>20.640279765894086</v>
      </c>
      <c r="U26" s="12">
        <f t="shared" si="5"/>
        <v>0.30960419648841131</v>
      </c>
    </row>
    <row r="27" spans="1:21" x14ac:dyDescent="0.3">
      <c r="A27" s="1">
        <v>45050</v>
      </c>
      <c r="B27" s="12">
        <v>1</v>
      </c>
      <c r="C27" s="1" t="s">
        <v>10</v>
      </c>
      <c r="D27" t="s">
        <v>160</v>
      </c>
      <c r="E27">
        <v>3</v>
      </c>
      <c r="F27">
        <v>10</v>
      </c>
      <c r="G27">
        <v>8</v>
      </c>
      <c r="H27" t="s">
        <v>148</v>
      </c>
      <c r="I27" t="s">
        <v>20</v>
      </c>
      <c r="J27" s="2" t="s">
        <v>22</v>
      </c>
      <c r="K27">
        <v>17</v>
      </c>
      <c r="L27" s="2">
        <v>7.5</v>
      </c>
      <c r="M27">
        <v>1.0699999999999999E-2</v>
      </c>
      <c r="N27">
        <v>2.9159999999999999</v>
      </c>
      <c r="O27">
        <v>1</v>
      </c>
      <c r="P27">
        <v>64.790501734492253</v>
      </c>
      <c r="Q27" s="9">
        <v>1.5</v>
      </c>
      <c r="R27">
        <v>0.97185752601738373</v>
      </c>
      <c r="S27" s="12">
        <f t="shared" si="3"/>
        <v>28.333333333333332</v>
      </c>
      <c r="T27" s="12">
        <f t="shared" si="4"/>
        <v>107.98416955748709</v>
      </c>
      <c r="U27" s="12">
        <f t="shared" si="5"/>
        <v>1.6197625433623062</v>
      </c>
    </row>
    <row r="28" spans="1:21" x14ac:dyDescent="0.3">
      <c r="A28" s="1">
        <v>45050</v>
      </c>
      <c r="B28" s="12">
        <v>1</v>
      </c>
      <c r="C28" s="1" t="s">
        <v>10</v>
      </c>
      <c r="D28" t="s">
        <v>160</v>
      </c>
      <c r="E28">
        <v>3</v>
      </c>
      <c r="F28">
        <v>10</v>
      </c>
      <c r="G28">
        <v>8</v>
      </c>
      <c r="H28" t="s">
        <v>148</v>
      </c>
      <c r="I28" t="s">
        <v>20</v>
      </c>
      <c r="J28" s="2" t="s">
        <v>19</v>
      </c>
      <c r="K28">
        <v>1</v>
      </c>
      <c r="L28" s="2">
        <v>12.5</v>
      </c>
      <c r="M28">
        <v>1.0699999999999999E-2</v>
      </c>
      <c r="N28">
        <v>2.9159999999999999</v>
      </c>
      <c r="O28">
        <v>1</v>
      </c>
      <c r="P28">
        <v>16.903373024938354</v>
      </c>
      <c r="Q28" s="9">
        <v>1.5</v>
      </c>
      <c r="R28">
        <v>0.25355059537407532</v>
      </c>
      <c r="S28" s="12">
        <f t="shared" si="3"/>
        <v>1.6666666666666667</v>
      </c>
      <c r="T28" s="12">
        <f t="shared" si="4"/>
        <v>28.17228837489726</v>
      </c>
      <c r="U28" s="12">
        <f t="shared" si="5"/>
        <v>0.42258432562345882</v>
      </c>
    </row>
    <row r="29" spans="1:21" x14ac:dyDescent="0.3">
      <c r="A29" s="1">
        <v>45050</v>
      </c>
      <c r="B29" s="12">
        <v>1</v>
      </c>
      <c r="C29" s="1" t="s">
        <v>10</v>
      </c>
      <c r="D29" t="s">
        <v>160</v>
      </c>
      <c r="E29">
        <v>3</v>
      </c>
      <c r="F29">
        <v>10</v>
      </c>
      <c r="G29">
        <v>8</v>
      </c>
      <c r="H29" t="s">
        <v>154</v>
      </c>
      <c r="I29" t="s">
        <v>29</v>
      </c>
      <c r="J29" s="2" t="s">
        <v>22</v>
      </c>
      <c r="K29">
        <v>1</v>
      </c>
      <c r="L29" s="2">
        <v>7.5</v>
      </c>
      <c r="M29">
        <v>1.0999999999999999E-2</v>
      </c>
      <c r="N29">
        <v>3.08</v>
      </c>
      <c r="O29">
        <v>1</v>
      </c>
      <c r="P29">
        <v>5.452320495710369</v>
      </c>
      <c r="Q29" s="9">
        <v>6.8</v>
      </c>
      <c r="R29">
        <v>0.37075779370830514</v>
      </c>
      <c r="S29" s="12">
        <f t="shared" si="3"/>
        <v>1.6666666666666667</v>
      </c>
      <c r="T29" s="12">
        <f t="shared" si="4"/>
        <v>9.087200826183949</v>
      </c>
      <c r="U29" s="12">
        <f t="shared" si="5"/>
        <v>0.61792965618050855</v>
      </c>
    </row>
    <row r="30" spans="1:21" x14ac:dyDescent="0.3">
      <c r="A30" s="1">
        <v>45050</v>
      </c>
      <c r="B30" s="12">
        <v>1</v>
      </c>
      <c r="C30" s="1" t="s">
        <v>10</v>
      </c>
      <c r="D30" t="s">
        <v>160</v>
      </c>
      <c r="E30">
        <v>1</v>
      </c>
      <c r="F30">
        <v>10</v>
      </c>
      <c r="G30">
        <v>7</v>
      </c>
      <c r="H30" t="s">
        <v>17</v>
      </c>
      <c r="I30" t="s">
        <v>18</v>
      </c>
      <c r="J30" s="2" t="s">
        <v>22</v>
      </c>
      <c r="K30">
        <v>4</v>
      </c>
      <c r="L30" s="2">
        <v>7.5</v>
      </c>
      <c r="M30">
        <v>5.1900000000000002E-3</v>
      </c>
      <c r="N30">
        <v>3.375</v>
      </c>
      <c r="O30">
        <v>1</v>
      </c>
      <c r="P30">
        <v>18.644859417507991</v>
      </c>
      <c r="Q30" s="9">
        <v>3</v>
      </c>
      <c r="R30">
        <v>0.5593457825252397</v>
      </c>
      <c r="S30" s="12">
        <f t="shared" si="3"/>
        <v>6.666666666666667</v>
      </c>
      <c r="T30" s="12">
        <f t="shared" si="4"/>
        <v>31.074765695846651</v>
      </c>
      <c r="U30" s="12">
        <f t="shared" si="5"/>
        <v>0.93224297087539953</v>
      </c>
    </row>
    <row r="31" spans="1:21" x14ac:dyDescent="0.3">
      <c r="A31" s="1">
        <v>45050</v>
      </c>
      <c r="B31" s="12">
        <v>1</v>
      </c>
      <c r="C31" s="1" t="s">
        <v>10</v>
      </c>
      <c r="D31" t="s">
        <v>160</v>
      </c>
      <c r="E31">
        <v>1</v>
      </c>
      <c r="F31">
        <v>10</v>
      </c>
      <c r="G31">
        <v>7</v>
      </c>
      <c r="H31" t="s">
        <v>148</v>
      </c>
      <c r="I31" t="s">
        <v>20</v>
      </c>
      <c r="J31" s="2" t="s">
        <v>21</v>
      </c>
      <c r="K31">
        <v>120</v>
      </c>
      <c r="L31" s="2">
        <v>2.5</v>
      </c>
      <c r="M31">
        <v>1.0699999999999999E-2</v>
      </c>
      <c r="N31">
        <v>2.9159999999999999</v>
      </c>
      <c r="O31">
        <v>1</v>
      </c>
      <c r="P31">
        <v>18.576251789304678</v>
      </c>
      <c r="Q31" s="9">
        <v>1.5</v>
      </c>
      <c r="R31">
        <v>0.27864377683957015</v>
      </c>
      <c r="S31" s="12">
        <f t="shared" si="3"/>
        <v>200</v>
      </c>
      <c r="T31" s="12">
        <f t="shared" si="4"/>
        <v>30.960419648841132</v>
      </c>
      <c r="U31" s="12">
        <f t="shared" si="5"/>
        <v>0.46440629473261691</v>
      </c>
    </row>
    <row r="32" spans="1:21" x14ac:dyDescent="0.3">
      <c r="A32" s="1">
        <v>45050</v>
      </c>
      <c r="B32" s="12">
        <v>1</v>
      </c>
      <c r="C32" s="1" t="s">
        <v>10</v>
      </c>
      <c r="D32" t="s">
        <v>160</v>
      </c>
      <c r="E32">
        <v>1</v>
      </c>
      <c r="F32">
        <v>10</v>
      </c>
      <c r="G32">
        <v>7</v>
      </c>
      <c r="H32" t="s">
        <v>148</v>
      </c>
      <c r="I32" t="s">
        <v>20</v>
      </c>
      <c r="J32" s="2" t="s">
        <v>22</v>
      </c>
      <c r="K32">
        <v>11</v>
      </c>
      <c r="L32" s="2">
        <v>7.5</v>
      </c>
      <c r="M32">
        <v>1.0699999999999999E-2</v>
      </c>
      <c r="N32">
        <v>2.9159999999999999</v>
      </c>
      <c r="O32">
        <v>1</v>
      </c>
      <c r="P32">
        <v>41.923265828200869</v>
      </c>
      <c r="Q32" s="9">
        <v>1.5</v>
      </c>
      <c r="R32">
        <v>0.62884898742301298</v>
      </c>
      <c r="S32" s="12">
        <f t="shared" si="3"/>
        <v>18.333333333333332</v>
      </c>
      <c r="T32" s="12">
        <f t="shared" si="4"/>
        <v>69.872109713668124</v>
      </c>
      <c r="U32" s="12">
        <f t="shared" si="5"/>
        <v>1.0480816457050215</v>
      </c>
    </row>
    <row r="33" spans="1:21" x14ac:dyDescent="0.3">
      <c r="A33" s="1">
        <v>45050</v>
      </c>
      <c r="B33" s="12">
        <v>1</v>
      </c>
      <c r="C33" s="1" t="s">
        <v>10</v>
      </c>
      <c r="D33" t="s">
        <v>160</v>
      </c>
      <c r="E33">
        <v>1</v>
      </c>
      <c r="F33">
        <v>10</v>
      </c>
      <c r="G33">
        <v>7</v>
      </c>
      <c r="H33" t="s">
        <v>148</v>
      </c>
      <c r="I33" t="s">
        <v>20</v>
      </c>
      <c r="J33" s="2" t="s">
        <v>19</v>
      </c>
      <c r="K33">
        <v>2</v>
      </c>
      <c r="L33" s="2">
        <v>12.5</v>
      </c>
      <c r="M33">
        <v>1.0699999999999999E-2</v>
      </c>
      <c r="N33">
        <v>2.9159999999999999</v>
      </c>
      <c r="O33">
        <v>1</v>
      </c>
      <c r="P33">
        <v>33.806746049876708</v>
      </c>
      <c r="Q33" s="9">
        <v>1.5</v>
      </c>
      <c r="R33">
        <v>0.50710119074815063</v>
      </c>
      <c r="S33" s="12">
        <f t="shared" si="3"/>
        <v>3.3333333333333335</v>
      </c>
      <c r="T33" s="12">
        <f t="shared" si="4"/>
        <v>56.34457674979452</v>
      </c>
      <c r="U33" s="12">
        <f t="shared" si="5"/>
        <v>0.84516865124691765</v>
      </c>
    </row>
    <row r="34" spans="1:21" x14ac:dyDescent="0.3">
      <c r="A34" s="1">
        <v>45050</v>
      </c>
      <c r="B34" s="12">
        <v>1</v>
      </c>
      <c r="C34" s="1" t="s">
        <v>10</v>
      </c>
      <c r="D34" t="s">
        <v>160</v>
      </c>
      <c r="E34">
        <v>1</v>
      </c>
      <c r="F34">
        <v>10</v>
      </c>
      <c r="G34">
        <v>7</v>
      </c>
      <c r="H34" t="s">
        <v>25</v>
      </c>
      <c r="I34" t="s">
        <v>26</v>
      </c>
      <c r="J34" s="2" t="s">
        <v>16</v>
      </c>
      <c r="K34">
        <v>3</v>
      </c>
      <c r="L34" s="2">
        <v>27.5</v>
      </c>
      <c r="M34">
        <v>4.0399999999999998E-2</v>
      </c>
      <c r="N34">
        <v>2.74</v>
      </c>
      <c r="O34">
        <v>0.92936802973977695</v>
      </c>
      <c r="P34">
        <v>871.1813658154806</v>
      </c>
      <c r="Q34" s="9">
        <v>10.9</v>
      </c>
      <c r="R34">
        <v>94.958768873887379</v>
      </c>
      <c r="S34" s="12">
        <f t="shared" si="3"/>
        <v>5</v>
      </c>
      <c r="T34" s="12">
        <f t="shared" si="4"/>
        <v>1451.9689430258011</v>
      </c>
      <c r="U34" s="12">
        <f t="shared" si="5"/>
        <v>158.2646147898123</v>
      </c>
    </row>
    <row r="35" spans="1:21" x14ac:dyDescent="0.3">
      <c r="A35" s="1">
        <v>45050</v>
      </c>
      <c r="B35" s="12">
        <v>1</v>
      </c>
      <c r="C35" s="1" t="s">
        <v>10</v>
      </c>
      <c r="D35" t="s">
        <v>160</v>
      </c>
      <c r="E35">
        <v>2</v>
      </c>
      <c r="F35">
        <v>10</v>
      </c>
      <c r="G35">
        <v>9</v>
      </c>
      <c r="H35" t="s">
        <v>30</v>
      </c>
      <c r="I35" t="s">
        <v>31</v>
      </c>
      <c r="J35" s="2" t="s">
        <v>22</v>
      </c>
      <c r="K35">
        <v>1</v>
      </c>
      <c r="L35" s="2">
        <v>7.5</v>
      </c>
      <c r="M35">
        <v>7.2900000000000006E-2</v>
      </c>
      <c r="N35">
        <v>2.5</v>
      </c>
      <c r="O35">
        <v>1</v>
      </c>
      <c r="P35">
        <v>11.230024061848111</v>
      </c>
      <c r="Q35" s="9">
        <v>3.8</v>
      </c>
      <c r="R35">
        <v>0.42674091435022821</v>
      </c>
      <c r="S35" s="12">
        <f t="shared" si="3"/>
        <v>1.6666666666666667</v>
      </c>
      <c r="T35" s="12">
        <f t="shared" si="4"/>
        <v>18.716706769746853</v>
      </c>
      <c r="U35" s="12">
        <f t="shared" si="5"/>
        <v>0.71123485725038027</v>
      </c>
    </row>
    <row r="36" spans="1:21" x14ac:dyDescent="0.3">
      <c r="A36" s="1">
        <v>45050</v>
      </c>
      <c r="B36" s="12">
        <v>1</v>
      </c>
      <c r="C36" s="1" t="s">
        <v>10</v>
      </c>
      <c r="D36" t="s">
        <v>160</v>
      </c>
      <c r="E36">
        <v>2</v>
      </c>
      <c r="F36">
        <v>10</v>
      </c>
      <c r="G36">
        <v>9</v>
      </c>
      <c r="H36" t="s">
        <v>17</v>
      </c>
      <c r="I36" t="s">
        <v>18</v>
      </c>
      <c r="J36" s="2" t="s">
        <v>22</v>
      </c>
      <c r="K36">
        <v>5</v>
      </c>
      <c r="L36" s="2">
        <v>7.5</v>
      </c>
      <c r="M36">
        <v>5.1900000000000002E-3</v>
      </c>
      <c r="N36">
        <v>3.375</v>
      </c>
      <c r="O36">
        <v>1</v>
      </c>
      <c r="P36">
        <v>23.306074271884988</v>
      </c>
      <c r="Q36" s="9">
        <v>3</v>
      </c>
      <c r="R36">
        <v>0.69918222815654962</v>
      </c>
      <c r="S36" s="12">
        <f t="shared" si="3"/>
        <v>8.3333333333333321</v>
      </c>
      <c r="T36" s="12">
        <f t="shared" si="4"/>
        <v>38.843457119808313</v>
      </c>
      <c r="U36" s="12">
        <f t="shared" si="5"/>
        <v>1.1653037135942492</v>
      </c>
    </row>
    <row r="37" spans="1:21" x14ac:dyDescent="0.3">
      <c r="A37" s="1">
        <v>45050</v>
      </c>
      <c r="B37" s="12">
        <v>1</v>
      </c>
      <c r="C37" s="1" t="s">
        <v>10</v>
      </c>
      <c r="D37" t="s">
        <v>160</v>
      </c>
      <c r="E37">
        <v>2</v>
      </c>
      <c r="F37">
        <v>10</v>
      </c>
      <c r="G37">
        <v>9</v>
      </c>
      <c r="H37" t="s">
        <v>148</v>
      </c>
      <c r="I37" t="s">
        <v>20</v>
      </c>
      <c r="J37" s="2" t="s">
        <v>21</v>
      </c>
      <c r="K37">
        <v>100</v>
      </c>
      <c r="L37" s="2">
        <v>2.5</v>
      </c>
      <c r="M37">
        <v>1.0699999999999999E-2</v>
      </c>
      <c r="N37">
        <v>2.9159999999999999</v>
      </c>
      <c r="O37">
        <v>1</v>
      </c>
      <c r="P37">
        <v>15.480209824420566</v>
      </c>
      <c r="Q37" s="9">
        <v>1.5</v>
      </c>
      <c r="R37">
        <v>0.23220314736630848</v>
      </c>
      <c r="S37" s="12">
        <f t="shared" si="3"/>
        <v>166.66666666666669</v>
      </c>
      <c r="T37" s="12">
        <f t="shared" si="4"/>
        <v>25.800349707367609</v>
      </c>
      <c r="U37" s="12">
        <f t="shared" si="5"/>
        <v>0.38700524561051414</v>
      </c>
    </row>
    <row r="38" spans="1:21" x14ac:dyDescent="0.3">
      <c r="A38" s="1">
        <v>45050</v>
      </c>
      <c r="B38" s="12">
        <v>1</v>
      </c>
      <c r="C38" s="1" t="s">
        <v>10</v>
      </c>
      <c r="D38" t="s">
        <v>160</v>
      </c>
      <c r="E38">
        <v>2</v>
      </c>
      <c r="F38">
        <v>10</v>
      </c>
      <c r="G38">
        <v>9</v>
      </c>
      <c r="H38" t="s">
        <v>148</v>
      </c>
      <c r="I38" t="s">
        <v>20</v>
      </c>
      <c r="J38" s="2" t="s">
        <v>22</v>
      </c>
      <c r="K38">
        <v>5</v>
      </c>
      <c r="L38" s="2">
        <v>7.5</v>
      </c>
      <c r="M38">
        <v>1.0699999999999999E-2</v>
      </c>
      <c r="N38">
        <v>2.9159999999999999</v>
      </c>
      <c r="O38">
        <v>1</v>
      </c>
      <c r="P38">
        <v>19.056029921909484</v>
      </c>
      <c r="Q38" s="9">
        <v>1.5</v>
      </c>
      <c r="R38">
        <v>0.28584044882864224</v>
      </c>
      <c r="S38" s="12">
        <f t="shared" si="3"/>
        <v>8.3333333333333321</v>
      </c>
      <c r="T38" s="12">
        <f t="shared" si="4"/>
        <v>31.760049869849137</v>
      </c>
      <c r="U38" s="12">
        <f t="shared" si="5"/>
        <v>0.47640074804773702</v>
      </c>
    </row>
    <row r="39" spans="1:21" x14ac:dyDescent="0.3">
      <c r="A39" s="1">
        <v>45050</v>
      </c>
      <c r="B39" s="12">
        <v>1</v>
      </c>
      <c r="C39" s="1" t="s">
        <v>10</v>
      </c>
      <c r="D39" t="s">
        <v>160</v>
      </c>
      <c r="E39">
        <v>2</v>
      </c>
      <c r="F39">
        <v>10</v>
      </c>
      <c r="G39">
        <v>9</v>
      </c>
      <c r="H39" t="s">
        <v>148</v>
      </c>
      <c r="I39" t="s">
        <v>20</v>
      </c>
      <c r="J39" s="2" t="s">
        <v>19</v>
      </c>
      <c r="K39">
        <v>1</v>
      </c>
      <c r="L39" s="2">
        <v>12.5</v>
      </c>
      <c r="M39">
        <v>1.0699999999999999E-2</v>
      </c>
      <c r="N39">
        <v>2.9159999999999999</v>
      </c>
      <c r="O39">
        <v>1</v>
      </c>
      <c r="P39">
        <v>16.903373024938354</v>
      </c>
      <c r="Q39" s="9">
        <v>1.5</v>
      </c>
      <c r="R39">
        <v>0.25355059537407532</v>
      </c>
      <c r="S39" s="12">
        <f t="shared" si="3"/>
        <v>1.6666666666666667</v>
      </c>
      <c r="T39" s="12">
        <f t="shared" si="4"/>
        <v>28.17228837489726</v>
      </c>
      <c r="U39" s="12">
        <f t="shared" si="5"/>
        <v>0.42258432562345882</v>
      </c>
    </row>
    <row r="40" spans="1:21" x14ac:dyDescent="0.3">
      <c r="A40" s="1">
        <v>45050</v>
      </c>
      <c r="B40" s="12">
        <v>1</v>
      </c>
      <c r="C40" s="1" t="s">
        <v>10</v>
      </c>
      <c r="D40" t="s">
        <v>160</v>
      </c>
      <c r="E40">
        <v>2</v>
      </c>
      <c r="F40">
        <v>10</v>
      </c>
      <c r="G40">
        <v>9</v>
      </c>
      <c r="H40" t="s">
        <v>25</v>
      </c>
      <c r="I40" t="s">
        <v>26</v>
      </c>
      <c r="J40" s="2" t="s">
        <v>16</v>
      </c>
      <c r="K40">
        <v>1</v>
      </c>
      <c r="L40" s="2">
        <v>27.5</v>
      </c>
      <c r="M40">
        <v>4.0399999999999998E-2</v>
      </c>
      <c r="N40">
        <v>2.74</v>
      </c>
      <c r="O40">
        <v>0.92936802973977695</v>
      </c>
      <c r="P40">
        <v>290.39378860516018</v>
      </c>
      <c r="Q40" s="9">
        <v>10.9</v>
      </c>
      <c r="R40">
        <v>31.65292295796246</v>
      </c>
      <c r="S40" s="12">
        <f t="shared" si="3"/>
        <v>1.6666666666666667</v>
      </c>
      <c r="T40" s="12">
        <f t="shared" si="4"/>
        <v>483.98964767526695</v>
      </c>
      <c r="U40" s="12">
        <f t="shared" si="5"/>
        <v>52.754871596604104</v>
      </c>
    </row>
    <row r="41" spans="1:21" x14ac:dyDescent="0.3">
      <c r="A41" s="1">
        <v>45050</v>
      </c>
      <c r="B41" s="12">
        <v>1</v>
      </c>
      <c r="C41" s="1" t="s">
        <v>10</v>
      </c>
      <c r="D41" t="s">
        <v>160</v>
      </c>
      <c r="E41">
        <v>2</v>
      </c>
      <c r="F41">
        <v>10</v>
      </c>
      <c r="G41">
        <v>9</v>
      </c>
      <c r="H41" t="s">
        <v>32</v>
      </c>
      <c r="I41" t="s">
        <v>33</v>
      </c>
      <c r="J41" s="2" t="s">
        <v>19</v>
      </c>
      <c r="K41">
        <v>1</v>
      </c>
      <c r="L41" s="2">
        <v>12.5</v>
      </c>
      <c r="M41">
        <v>1.7000000000000001E-2</v>
      </c>
      <c r="N41">
        <v>3.05</v>
      </c>
      <c r="O41">
        <v>0.9174311926605504</v>
      </c>
      <c r="P41">
        <v>28.965007302959698</v>
      </c>
      <c r="Q41" s="9">
        <v>1.5</v>
      </c>
      <c r="R41">
        <v>0.43447510954439544</v>
      </c>
      <c r="S41" s="12">
        <f t="shared" si="3"/>
        <v>1.6666666666666667</v>
      </c>
      <c r="T41" s="12">
        <f t="shared" si="4"/>
        <v>48.275012171599499</v>
      </c>
      <c r="U41" s="12">
        <f t="shared" si="5"/>
        <v>0.72412518257399239</v>
      </c>
    </row>
    <row r="42" spans="1:21" x14ac:dyDescent="0.3">
      <c r="A42" s="1">
        <v>45050</v>
      </c>
      <c r="B42" s="12">
        <v>1</v>
      </c>
      <c r="C42" s="1" t="s">
        <v>10</v>
      </c>
      <c r="D42" t="s">
        <v>160</v>
      </c>
      <c r="E42">
        <v>2</v>
      </c>
      <c r="F42">
        <v>10</v>
      </c>
      <c r="G42">
        <v>9</v>
      </c>
      <c r="H42" t="s">
        <v>32</v>
      </c>
      <c r="I42" t="s">
        <v>33</v>
      </c>
      <c r="J42" s="2" t="s">
        <v>14</v>
      </c>
      <c r="K42">
        <v>4</v>
      </c>
      <c r="L42" s="2">
        <v>17.5</v>
      </c>
      <c r="M42">
        <v>1.7000000000000001E-2</v>
      </c>
      <c r="N42">
        <v>3.05</v>
      </c>
      <c r="O42">
        <v>0.9174311926605504</v>
      </c>
      <c r="P42">
        <v>323.31372591599882</v>
      </c>
      <c r="Q42" s="9">
        <v>1.5</v>
      </c>
      <c r="R42">
        <v>4.8497058887399822</v>
      </c>
      <c r="S42" s="12">
        <f t="shared" si="3"/>
        <v>6.666666666666667</v>
      </c>
      <c r="T42" s="12">
        <f t="shared" si="4"/>
        <v>538.85620985999799</v>
      </c>
      <c r="U42" s="12">
        <f t="shared" si="5"/>
        <v>8.08284314789997</v>
      </c>
    </row>
    <row r="43" spans="1:21" x14ac:dyDescent="0.3">
      <c r="A43" s="1">
        <v>45050</v>
      </c>
      <c r="B43" s="12">
        <v>1</v>
      </c>
      <c r="C43" s="1" t="s">
        <v>10</v>
      </c>
      <c r="D43" t="s">
        <v>160</v>
      </c>
      <c r="E43">
        <v>2</v>
      </c>
      <c r="F43">
        <v>10</v>
      </c>
      <c r="G43">
        <v>9</v>
      </c>
      <c r="H43" t="s">
        <v>32</v>
      </c>
      <c r="I43" t="s">
        <v>33</v>
      </c>
      <c r="J43" s="2" t="s">
        <v>15</v>
      </c>
      <c r="K43">
        <v>1</v>
      </c>
      <c r="L43" s="2">
        <v>22.5</v>
      </c>
      <c r="M43">
        <v>1.7000000000000001E-2</v>
      </c>
      <c r="N43">
        <v>3.05</v>
      </c>
      <c r="O43">
        <v>0.9174311926605504</v>
      </c>
      <c r="P43">
        <v>173.96215657827807</v>
      </c>
      <c r="Q43" s="9">
        <v>1.5</v>
      </c>
      <c r="R43">
        <v>2.6094323486741708</v>
      </c>
      <c r="S43" s="12">
        <f t="shared" si="3"/>
        <v>1.6666666666666667</v>
      </c>
      <c r="T43" s="12">
        <f t="shared" si="4"/>
        <v>289.93692763046346</v>
      </c>
      <c r="U43" s="12">
        <f t="shared" si="5"/>
        <v>4.3490539144569507</v>
      </c>
    </row>
    <row r="44" spans="1:21" x14ac:dyDescent="0.3">
      <c r="A44" s="1">
        <v>45055</v>
      </c>
      <c r="B44" s="12">
        <v>1</v>
      </c>
      <c r="C44" s="1" t="s">
        <v>10</v>
      </c>
      <c r="D44" t="s">
        <v>162</v>
      </c>
      <c r="E44">
        <v>1</v>
      </c>
      <c r="F44">
        <v>10</v>
      </c>
      <c r="G44">
        <v>6</v>
      </c>
      <c r="H44" t="s">
        <v>17</v>
      </c>
      <c r="I44" t="s">
        <v>18</v>
      </c>
      <c r="J44" s="2" t="s">
        <v>21</v>
      </c>
      <c r="K44">
        <v>172</v>
      </c>
      <c r="L44" s="2">
        <v>2.5</v>
      </c>
      <c r="M44">
        <v>5.1900000000000002E-3</v>
      </c>
      <c r="N44">
        <v>3.375</v>
      </c>
      <c r="O44">
        <v>1</v>
      </c>
      <c r="P44">
        <v>19.667236218566973</v>
      </c>
      <c r="Q44" s="9">
        <v>3</v>
      </c>
      <c r="R44">
        <v>0.59001708655700913</v>
      </c>
      <c r="S44" s="12">
        <f t="shared" si="3"/>
        <v>286.66666666666669</v>
      </c>
      <c r="T44" s="12">
        <f t="shared" si="4"/>
        <v>32.778727030944957</v>
      </c>
      <c r="U44" s="12">
        <f t="shared" si="5"/>
        <v>0.98336181092834851</v>
      </c>
    </row>
    <row r="45" spans="1:21" x14ac:dyDescent="0.3">
      <c r="A45" s="1">
        <v>45055</v>
      </c>
      <c r="B45" s="12">
        <v>1</v>
      </c>
      <c r="C45" s="1" t="s">
        <v>10</v>
      </c>
      <c r="D45" t="s">
        <v>162</v>
      </c>
      <c r="E45">
        <v>1</v>
      </c>
      <c r="F45">
        <v>10</v>
      </c>
      <c r="G45">
        <v>6</v>
      </c>
      <c r="H45" t="s">
        <v>148</v>
      </c>
      <c r="I45" t="s">
        <v>20</v>
      </c>
      <c r="J45" s="2" t="s">
        <v>22</v>
      </c>
      <c r="K45">
        <v>10</v>
      </c>
      <c r="L45" s="2">
        <v>7.5</v>
      </c>
      <c r="M45">
        <v>1.0699999999999999E-2</v>
      </c>
      <c r="N45">
        <v>2.9159999999999999</v>
      </c>
      <c r="O45">
        <v>1</v>
      </c>
      <c r="P45">
        <v>38.112059843818969</v>
      </c>
      <c r="Q45" s="9">
        <v>1.5</v>
      </c>
      <c r="R45">
        <v>0.57168089765728447</v>
      </c>
      <c r="S45" s="12">
        <f t="shared" si="3"/>
        <v>16.666666666666664</v>
      </c>
      <c r="T45" s="12">
        <f t="shared" si="4"/>
        <v>63.520099739698274</v>
      </c>
      <c r="U45" s="12">
        <f t="shared" si="5"/>
        <v>0.95280149609547404</v>
      </c>
    </row>
    <row r="46" spans="1:21" x14ac:dyDescent="0.3">
      <c r="A46" s="1">
        <v>45055</v>
      </c>
      <c r="B46" s="12">
        <v>1</v>
      </c>
      <c r="C46" s="1" t="s">
        <v>10</v>
      </c>
      <c r="D46" t="s">
        <v>162</v>
      </c>
      <c r="E46">
        <v>1</v>
      </c>
      <c r="F46">
        <v>10</v>
      </c>
      <c r="G46">
        <v>6</v>
      </c>
      <c r="H46" t="s">
        <v>12</v>
      </c>
      <c r="I46" t="s">
        <v>13</v>
      </c>
      <c r="J46" s="2" t="s">
        <v>15</v>
      </c>
      <c r="K46">
        <v>1</v>
      </c>
      <c r="L46" s="2">
        <v>22.5</v>
      </c>
      <c r="M46">
        <v>1.44E-2</v>
      </c>
      <c r="N46">
        <v>3.0529999999999999</v>
      </c>
      <c r="O46">
        <v>1</v>
      </c>
      <c r="P46">
        <v>193.45311175969545</v>
      </c>
      <c r="Q46" s="9">
        <v>14.4</v>
      </c>
      <c r="R46">
        <v>27.857248093396148</v>
      </c>
      <c r="S46" s="12">
        <f t="shared" si="3"/>
        <v>1.6666666666666667</v>
      </c>
      <c r="T46" s="12">
        <f t="shared" si="4"/>
        <v>322.42185293282574</v>
      </c>
      <c r="U46" s="12">
        <f t="shared" si="5"/>
        <v>46.428746822326907</v>
      </c>
    </row>
    <row r="47" spans="1:21" x14ac:dyDescent="0.3">
      <c r="A47" s="1">
        <v>45055</v>
      </c>
      <c r="B47" s="12">
        <v>1</v>
      </c>
      <c r="C47" s="1" t="s">
        <v>10</v>
      </c>
      <c r="D47" t="s">
        <v>162</v>
      </c>
      <c r="E47">
        <v>2</v>
      </c>
      <c r="F47">
        <v>10</v>
      </c>
      <c r="G47">
        <v>5</v>
      </c>
      <c r="H47" t="s">
        <v>12</v>
      </c>
      <c r="I47" t="s">
        <v>13</v>
      </c>
      <c r="J47" s="2" t="s">
        <v>14</v>
      </c>
      <c r="K47">
        <v>1</v>
      </c>
      <c r="L47" s="2">
        <v>17.5</v>
      </c>
      <c r="M47">
        <v>1.44E-2</v>
      </c>
      <c r="N47">
        <v>3.0529999999999999</v>
      </c>
      <c r="O47">
        <v>1</v>
      </c>
      <c r="P47">
        <v>89.816815885154938</v>
      </c>
      <c r="Q47" s="9">
        <v>14.4</v>
      </c>
      <c r="R47">
        <v>12.933621487462313</v>
      </c>
      <c r="S47" s="12">
        <f t="shared" si="3"/>
        <v>1.6666666666666667</v>
      </c>
      <c r="T47" s="12">
        <f t="shared" si="4"/>
        <v>149.69469314192489</v>
      </c>
      <c r="U47" s="12">
        <f t="shared" si="5"/>
        <v>21.556035812437187</v>
      </c>
    </row>
    <row r="48" spans="1:21" x14ac:dyDescent="0.3">
      <c r="A48" s="1">
        <v>45055</v>
      </c>
      <c r="B48" s="12">
        <v>1</v>
      </c>
      <c r="C48" s="1" t="s">
        <v>10</v>
      </c>
      <c r="D48" t="s">
        <v>162</v>
      </c>
      <c r="E48">
        <v>2</v>
      </c>
      <c r="F48">
        <v>10</v>
      </c>
      <c r="G48">
        <v>5</v>
      </c>
      <c r="H48" t="s">
        <v>12</v>
      </c>
      <c r="I48" t="s">
        <v>13</v>
      </c>
      <c r="J48" s="2" t="s">
        <v>15</v>
      </c>
      <c r="K48">
        <v>1</v>
      </c>
      <c r="L48" s="2">
        <v>22.5</v>
      </c>
      <c r="M48">
        <v>1.44E-2</v>
      </c>
      <c r="N48">
        <v>3.0529999999999999</v>
      </c>
      <c r="O48">
        <v>1</v>
      </c>
      <c r="P48">
        <v>193.45311175969545</v>
      </c>
      <c r="Q48" s="9">
        <v>14.4</v>
      </c>
      <c r="R48">
        <v>27.857248093396148</v>
      </c>
      <c r="S48" s="12">
        <f t="shared" si="3"/>
        <v>1.6666666666666667</v>
      </c>
      <c r="T48" s="12">
        <f t="shared" si="4"/>
        <v>322.42185293282574</v>
      </c>
      <c r="U48" s="12">
        <f t="shared" si="5"/>
        <v>46.428746822326907</v>
      </c>
    </row>
    <row r="49" spans="1:21" x14ac:dyDescent="0.3">
      <c r="A49" s="1">
        <v>45055</v>
      </c>
      <c r="B49" s="12">
        <v>1</v>
      </c>
      <c r="C49" s="1" t="s">
        <v>10</v>
      </c>
      <c r="D49" t="s">
        <v>162</v>
      </c>
      <c r="E49">
        <v>2</v>
      </c>
      <c r="F49">
        <v>10</v>
      </c>
      <c r="G49">
        <v>5</v>
      </c>
      <c r="H49" t="s">
        <v>12</v>
      </c>
      <c r="I49" t="s">
        <v>13</v>
      </c>
      <c r="J49" s="2" t="s">
        <v>16</v>
      </c>
      <c r="K49">
        <v>1</v>
      </c>
      <c r="L49" s="2">
        <v>27.5</v>
      </c>
      <c r="M49">
        <v>1.44E-2</v>
      </c>
      <c r="N49">
        <v>3.0529999999999999</v>
      </c>
      <c r="O49">
        <v>1</v>
      </c>
      <c r="P49">
        <v>356.98108595754297</v>
      </c>
      <c r="Q49" s="9">
        <v>14.4</v>
      </c>
      <c r="R49">
        <v>51.405276377886196</v>
      </c>
      <c r="S49" s="12">
        <f t="shared" si="3"/>
        <v>1.6666666666666667</v>
      </c>
      <c r="T49" s="12">
        <f t="shared" si="4"/>
        <v>594.96847659590492</v>
      </c>
      <c r="U49" s="12">
        <f t="shared" si="5"/>
        <v>85.675460629810331</v>
      </c>
    </row>
    <row r="50" spans="1:21" x14ac:dyDescent="0.3">
      <c r="A50" s="1">
        <v>45055</v>
      </c>
      <c r="B50" s="12">
        <v>1</v>
      </c>
      <c r="C50" s="1" t="s">
        <v>10</v>
      </c>
      <c r="D50" t="s">
        <v>162</v>
      </c>
      <c r="E50">
        <v>2</v>
      </c>
      <c r="F50">
        <v>10</v>
      </c>
      <c r="G50">
        <v>5</v>
      </c>
      <c r="H50" t="s">
        <v>17</v>
      </c>
      <c r="I50" t="s">
        <v>18</v>
      </c>
      <c r="J50" s="2" t="s">
        <v>22</v>
      </c>
      <c r="K50">
        <v>2</v>
      </c>
      <c r="L50" s="2">
        <v>7.5</v>
      </c>
      <c r="M50">
        <v>5.1900000000000002E-3</v>
      </c>
      <c r="N50">
        <v>3.375</v>
      </c>
      <c r="O50">
        <v>1</v>
      </c>
      <c r="P50">
        <v>9.3224297087539956</v>
      </c>
      <c r="Q50" s="9">
        <v>3</v>
      </c>
      <c r="R50">
        <v>0.27967289126261985</v>
      </c>
      <c r="S50" s="12">
        <f t="shared" si="3"/>
        <v>3.3333333333333335</v>
      </c>
      <c r="T50" s="12">
        <f t="shared" si="4"/>
        <v>15.537382847923325</v>
      </c>
      <c r="U50" s="12">
        <f t="shared" si="5"/>
        <v>0.46612148543769977</v>
      </c>
    </row>
    <row r="51" spans="1:21" x14ac:dyDescent="0.3">
      <c r="A51" s="1">
        <v>45055</v>
      </c>
      <c r="B51" s="12">
        <v>1</v>
      </c>
      <c r="C51" s="1" t="s">
        <v>10</v>
      </c>
      <c r="D51" t="s">
        <v>162</v>
      </c>
      <c r="E51">
        <v>2</v>
      </c>
      <c r="F51">
        <v>10</v>
      </c>
      <c r="G51">
        <v>5</v>
      </c>
      <c r="H51" t="s">
        <v>148</v>
      </c>
      <c r="I51" t="s">
        <v>20</v>
      </c>
      <c r="J51" s="2" t="s">
        <v>22</v>
      </c>
      <c r="K51">
        <v>53</v>
      </c>
      <c r="L51" s="2">
        <v>7.5</v>
      </c>
      <c r="M51">
        <v>1.0699999999999999E-2</v>
      </c>
      <c r="N51">
        <v>2.9159999999999999</v>
      </c>
      <c r="O51">
        <v>1</v>
      </c>
      <c r="P51">
        <v>201.99391717224054</v>
      </c>
      <c r="Q51" s="9">
        <v>1.5</v>
      </c>
      <c r="R51">
        <v>3.0299087575836081</v>
      </c>
      <c r="S51" s="12">
        <f t="shared" si="3"/>
        <v>88.333333333333329</v>
      </c>
      <c r="T51" s="12">
        <f t="shared" si="4"/>
        <v>336.65652862040088</v>
      </c>
      <c r="U51" s="12">
        <f t="shared" si="5"/>
        <v>5.0498479293060141</v>
      </c>
    </row>
    <row r="52" spans="1:21" x14ac:dyDescent="0.3">
      <c r="A52" s="1">
        <v>45055</v>
      </c>
      <c r="B52" s="12">
        <v>1</v>
      </c>
      <c r="C52" s="1" t="s">
        <v>10</v>
      </c>
      <c r="D52" t="s">
        <v>162</v>
      </c>
      <c r="E52">
        <v>2</v>
      </c>
      <c r="F52">
        <v>10</v>
      </c>
      <c r="G52">
        <v>5</v>
      </c>
      <c r="H52" t="s">
        <v>148</v>
      </c>
      <c r="I52" t="s">
        <v>20</v>
      </c>
      <c r="J52" s="2" t="s">
        <v>21</v>
      </c>
      <c r="K52">
        <f>19*20</f>
        <v>380</v>
      </c>
      <c r="L52" s="2">
        <v>2.5</v>
      </c>
      <c r="M52">
        <v>1.0699999999999999E-2</v>
      </c>
      <c r="N52">
        <v>2.9159999999999999</v>
      </c>
      <c r="O52">
        <v>1</v>
      </c>
      <c r="P52">
        <v>58.824797332798148</v>
      </c>
      <c r="Q52" s="9">
        <v>1.5</v>
      </c>
      <c r="R52">
        <v>0.88237195999197215</v>
      </c>
      <c r="S52" s="12">
        <f t="shared" si="3"/>
        <v>633.33333333333326</v>
      </c>
      <c r="T52" s="12">
        <f t="shared" si="4"/>
        <v>98.041328887996912</v>
      </c>
      <c r="U52" s="12">
        <f t="shared" si="5"/>
        <v>1.4706199333199534</v>
      </c>
    </row>
    <row r="53" spans="1:21" x14ac:dyDescent="0.3">
      <c r="A53" s="1">
        <v>45055</v>
      </c>
      <c r="B53" s="12">
        <v>1</v>
      </c>
      <c r="C53" s="1" t="s">
        <v>10</v>
      </c>
      <c r="D53" t="s">
        <v>162</v>
      </c>
      <c r="E53">
        <v>3</v>
      </c>
      <c r="F53">
        <v>10</v>
      </c>
      <c r="G53">
        <v>5</v>
      </c>
      <c r="H53" t="s">
        <v>149</v>
      </c>
      <c r="I53" t="s">
        <v>35</v>
      </c>
      <c r="J53" s="2" t="s">
        <v>27</v>
      </c>
      <c r="K53">
        <v>1</v>
      </c>
      <c r="L53" s="2">
        <v>32.5</v>
      </c>
      <c r="M53">
        <v>1.3100000000000001E-2</v>
      </c>
      <c r="N53">
        <v>3.0379999999999998</v>
      </c>
      <c r="O53">
        <v>1</v>
      </c>
      <c r="P53">
        <v>513.30198804582608</v>
      </c>
      <c r="Q53" s="9">
        <v>19.899999999999999</v>
      </c>
      <c r="R53">
        <v>102.14709562111938</v>
      </c>
      <c r="S53" s="12">
        <f t="shared" si="3"/>
        <v>1.6666666666666667</v>
      </c>
      <c r="T53" s="12">
        <f t="shared" si="4"/>
        <v>855.50331340971013</v>
      </c>
      <c r="U53" s="12">
        <f t="shared" si="5"/>
        <v>170.24515936853228</v>
      </c>
    </row>
    <row r="54" spans="1:21" x14ac:dyDescent="0.3">
      <c r="A54" s="1">
        <v>45055</v>
      </c>
      <c r="B54" s="12">
        <v>1</v>
      </c>
      <c r="C54" s="1" t="s">
        <v>10</v>
      </c>
      <c r="D54" t="s">
        <v>162</v>
      </c>
      <c r="E54">
        <v>3</v>
      </c>
      <c r="F54">
        <v>10</v>
      </c>
      <c r="G54">
        <v>5</v>
      </c>
      <c r="H54" t="s">
        <v>17</v>
      </c>
      <c r="I54" t="s">
        <v>18</v>
      </c>
      <c r="J54" s="2" t="s">
        <v>21</v>
      </c>
      <c r="K54">
        <v>3</v>
      </c>
      <c r="L54" s="2">
        <v>2.5</v>
      </c>
      <c r="M54">
        <v>5.1900000000000002E-3</v>
      </c>
      <c r="N54">
        <v>3.375</v>
      </c>
      <c r="O54">
        <v>1</v>
      </c>
      <c r="P54">
        <v>0.34303318985872633</v>
      </c>
      <c r="Q54" s="9">
        <v>3</v>
      </c>
      <c r="R54">
        <v>1.0290995695761789E-2</v>
      </c>
      <c r="S54" s="12">
        <f t="shared" si="3"/>
        <v>5</v>
      </c>
      <c r="T54" s="12">
        <f t="shared" si="4"/>
        <v>0.57172198309787714</v>
      </c>
      <c r="U54" s="12">
        <f t="shared" si="5"/>
        <v>1.7151659492936316E-2</v>
      </c>
    </row>
    <row r="55" spans="1:21" x14ac:dyDescent="0.3">
      <c r="A55" s="1">
        <v>45055</v>
      </c>
      <c r="B55" s="12">
        <v>1</v>
      </c>
      <c r="C55" s="1" t="s">
        <v>10</v>
      </c>
      <c r="D55" t="s">
        <v>162</v>
      </c>
      <c r="E55">
        <v>3</v>
      </c>
      <c r="F55">
        <v>10</v>
      </c>
      <c r="G55">
        <v>5</v>
      </c>
      <c r="H55" t="s">
        <v>148</v>
      </c>
      <c r="I55" t="s">
        <v>20</v>
      </c>
      <c r="J55" s="2" t="s">
        <v>21</v>
      </c>
      <c r="K55">
        <v>300</v>
      </c>
      <c r="L55" s="2">
        <v>2.5</v>
      </c>
      <c r="M55">
        <v>1.0699999999999999E-2</v>
      </c>
      <c r="N55">
        <v>2.9159999999999999</v>
      </c>
      <c r="O55">
        <v>1</v>
      </c>
      <c r="P55">
        <v>46.440629473261694</v>
      </c>
      <c r="Q55" s="9">
        <v>1.5</v>
      </c>
      <c r="R55">
        <v>0.69660944209892539</v>
      </c>
      <c r="S55" s="12">
        <f t="shared" si="3"/>
        <v>500</v>
      </c>
      <c r="T55" s="12">
        <f t="shared" si="4"/>
        <v>77.401049122102833</v>
      </c>
      <c r="U55" s="12">
        <f t="shared" si="5"/>
        <v>1.1610157368315424</v>
      </c>
    </row>
    <row r="56" spans="1:21" x14ac:dyDescent="0.3">
      <c r="A56" s="1">
        <v>45055</v>
      </c>
      <c r="B56" s="12">
        <v>1</v>
      </c>
      <c r="C56" s="1" t="s">
        <v>10</v>
      </c>
      <c r="D56" t="s">
        <v>162</v>
      </c>
      <c r="E56">
        <v>3</v>
      </c>
      <c r="F56">
        <v>10</v>
      </c>
      <c r="G56">
        <v>5</v>
      </c>
      <c r="H56" t="s">
        <v>148</v>
      </c>
      <c r="I56" t="s">
        <v>20</v>
      </c>
      <c r="J56" s="2" t="s">
        <v>22</v>
      </c>
      <c r="K56">
        <v>57</v>
      </c>
      <c r="L56" s="2">
        <v>7.5</v>
      </c>
      <c r="M56">
        <v>1.0699999999999999E-2</v>
      </c>
      <c r="N56">
        <v>2.9159999999999999</v>
      </c>
      <c r="O56">
        <v>1</v>
      </c>
      <c r="P56">
        <v>217.23874110976814</v>
      </c>
      <c r="Q56" s="9">
        <v>1.5</v>
      </c>
      <c r="R56">
        <v>3.2585811166465222</v>
      </c>
      <c r="S56" s="12">
        <f t="shared" si="3"/>
        <v>95</v>
      </c>
      <c r="T56" s="12">
        <f t="shared" si="4"/>
        <v>362.06456851628019</v>
      </c>
      <c r="U56" s="12">
        <f t="shared" si="5"/>
        <v>5.4309685277442039</v>
      </c>
    </row>
    <row r="57" spans="1:21" x14ac:dyDescent="0.3">
      <c r="A57" s="1">
        <v>45055</v>
      </c>
      <c r="B57" s="12">
        <v>1</v>
      </c>
      <c r="C57" s="1" t="s">
        <v>10</v>
      </c>
      <c r="D57" t="s">
        <v>161</v>
      </c>
      <c r="E57">
        <v>1</v>
      </c>
      <c r="F57">
        <v>10</v>
      </c>
      <c r="G57">
        <v>8</v>
      </c>
      <c r="H57" t="s">
        <v>17</v>
      </c>
      <c r="I57" t="s">
        <v>18</v>
      </c>
      <c r="J57" s="2" t="s">
        <v>21</v>
      </c>
      <c r="K57">
        <v>22</v>
      </c>
      <c r="L57" s="2">
        <v>2.5</v>
      </c>
      <c r="M57">
        <v>5.1900000000000002E-3</v>
      </c>
      <c r="N57">
        <v>3.375</v>
      </c>
      <c r="O57">
        <v>1</v>
      </c>
      <c r="P57">
        <v>2.5155767256306594</v>
      </c>
      <c r="Q57" s="9">
        <v>3</v>
      </c>
      <c r="R57">
        <v>7.5467301768919776E-2</v>
      </c>
      <c r="S57" s="12">
        <f t="shared" si="3"/>
        <v>36.666666666666664</v>
      </c>
      <c r="T57" s="12">
        <f t="shared" si="4"/>
        <v>4.1926278760510991</v>
      </c>
      <c r="U57" s="12">
        <f t="shared" si="5"/>
        <v>0.12577883628153297</v>
      </c>
    </row>
    <row r="58" spans="1:21" x14ac:dyDescent="0.3">
      <c r="A58" s="1">
        <v>45055</v>
      </c>
      <c r="B58" s="12">
        <v>1</v>
      </c>
      <c r="C58" s="1" t="s">
        <v>10</v>
      </c>
      <c r="D58" t="s">
        <v>161</v>
      </c>
      <c r="E58">
        <v>1</v>
      </c>
      <c r="F58">
        <v>10</v>
      </c>
      <c r="G58">
        <v>8</v>
      </c>
      <c r="H58" t="s">
        <v>17</v>
      </c>
      <c r="I58" t="s">
        <v>18</v>
      </c>
      <c r="J58" s="2" t="s">
        <v>19</v>
      </c>
      <c r="K58">
        <v>1</v>
      </c>
      <c r="L58" s="2">
        <v>12.5</v>
      </c>
      <c r="M58">
        <v>5.1900000000000002E-3</v>
      </c>
      <c r="N58">
        <v>3.375</v>
      </c>
      <c r="O58">
        <v>1</v>
      </c>
      <c r="P58">
        <v>26.135971732291345</v>
      </c>
      <c r="Q58" s="9">
        <v>3</v>
      </c>
      <c r="R58">
        <v>0.78407915196874034</v>
      </c>
      <c r="S58" s="12">
        <f t="shared" si="3"/>
        <v>1.6666666666666667</v>
      </c>
      <c r="T58" s="12">
        <f t="shared" si="4"/>
        <v>43.559952887152242</v>
      </c>
      <c r="U58" s="12">
        <f t="shared" si="5"/>
        <v>1.306798586614567</v>
      </c>
    </row>
    <row r="59" spans="1:21" x14ac:dyDescent="0.3">
      <c r="A59" s="1">
        <v>45055</v>
      </c>
      <c r="B59" s="12">
        <v>1</v>
      </c>
      <c r="C59" s="1" t="s">
        <v>10</v>
      </c>
      <c r="D59" t="s">
        <v>161</v>
      </c>
      <c r="E59">
        <v>1</v>
      </c>
      <c r="F59">
        <v>10</v>
      </c>
      <c r="G59">
        <v>8</v>
      </c>
      <c r="H59" t="s">
        <v>148</v>
      </c>
      <c r="I59" t="s">
        <v>20</v>
      </c>
      <c r="J59" s="2" t="s">
        <v>21</v>
      </c>
      <c r="K59">
        <v>60</v>
      </c>
      <c r="L59" s="2">
        <v>2.5</v>
      </c>
      <c r="M59">
        <v>1.0699999999999999E-2</v>
      </c>
      <c r="N59">
        <v>2.9159999999999999</v>
      </c>
      <c r="O59">
        <v>1</v>
      </c>
      <c r="P59">
        <v>9.2881258946523388</v>
      </c>
      <c r="Q59" s="9">
        <v>1.5</v>
      </c>
      <c r="R59">
        <v>0.13932188841978507</v>
      </c>
      <c r="S59" s="12">
        <f t="shared" si="3"/>
        <v>100</v>
      </c>
      <c r="T59" s="12">
        <f t="shared" si="4"/>
        <v>15.480209824420566</v>
      </c>
      <c r="U59" s="12">
        <f t="shared" si="5"/>
        <v>0.23220314736630845</v>
      </c>
    </row>
    <row r="60" spans="1:21" x14ac:dyDescent="0.3">
      <c r="A60" s="1">
        <v>45055</v>
      </c>
      <c r="B60" s="12">
        <v>1</v>
      </c>
      <c r="C60" s="1" t="s">
        <v>10</v>
      </c>
      <c r="D60" t="s">
        <v>161</v>
      </c>
      <c r="E60">
        <v>1</v>
      </c>
      <c r="F60">
        <v>10</v>
      </c>
      <c r="G60">
        <v>8</v>
      </c>
      <c r="H60" t="s">
        <v>32</v>
      </c>
      <c r="I60" t="s">
        <v>33</v>
      </c>
      <c r="J60" s="2" t="s">
        <v>19</v>
      </c>
      <c r="K60">
        <v>1</v>
      </c>
      <c r="L60" s="2">
        <v>12.5</v>
      </c>
      <c r="M60">
        <v>1.7000000000000001E-2</v>
      </c>
      <c r="N60">
        <v>3.05</v>
      </c>
      <c r="O60">
        <v>0.9174311926605504</v>
      </c>
      <c r="P60">
        <v>28.965007302959698</v>
      </c>
      <c r="Q60" s="9">
        <v>1.5</v>
      </c>
      <c r="R60">
        <v>0.43447510954439544</v>
      </c>
      <c r="S60" s="12">
        <f t="shared" si="3"/>
        <v>1.6666666666666667</v>
      </c>
      <c r="T60" s="12">
        <f t="shared" si="4"/>
        <v>48.275012171599499</v>
      </c>
      <c r="U60" s="12">
        <f t="shared" si="5"/>
        <v>0.72412518257399239</v>
      </c>
    </row>
    <row r="61" spans="1:21" x14ac:dyDescent="0.3">
      <c r="A61" s="1">
        <v>45055</v>
      </c>
      <c r="B61" s="12">
        <v>1</v>
      </c>
      <c r="C61" s="1" t="s">
        <v>10</v>
      </c>
      <c r="D61" t="s">
        <v>161</v>
      </c>
      <c r="E61">
        <v>1</v>
      </c>
      <c r="F61">
        <v>10</v>
      </c>
      <c r="G61">
        <v>8</v>
      </c>
      <c r="H61" t="s">
        <v>32</v>
      </c>
      <c r="I61" t="s">
        <v>33</v>
      </c>
      <c r="J61" s="2" t="s">
        <v>14</v>
      </c>
      <c r="K61">
        <v>8</v>
      </c>
      <c r="L61" s="2">
        <v>17.5</v>
      </c>
      <c r="M61">
        <v>1.7000000000000001E-2</v>
      </c>
      <c r="N61">
        <v>3.05</v>
      </c>
      <c r="O61">
        <v>0.9174311926605504</v>
      </c>
      <c r="P61">
        <v>646.62745183199763</v>
      </c>
      <c r="Q61" s="9">
        <v>1.5</v>
      </c>
      <c r="R61">
        <v>9.6994117774799644</v>
      </c>
      <c r="S61" s="12">
        <f t="shared" si="3"/>
        <v>13.333333333333334</v>
      </c>
      <c r="T61" s="12">
        <f t="shared" si="4"/>
        <v>1077.712419719996</v>
      </c>
      <c r="U61" s="12">
        <f t="shared" si="5"/>
        <v>16.16568629579994</v>
      </c>
    </row>
    <row r="62" spans="1:21" x14ac:dyDescent="0.3">
      <c r="A62" s="1">
        <v>45055</v>
      </c>
      <c r="B62" s="12">
        <v>1</v>
      </c>
      <c r="C62" s="1" t="s">
        <v>10</v>
      </c>
      <c r="D62" t="s">
        <v>161</v>
      </c>
      <c r="E62">
        <v>2</v>
      </c>
      <c r="F62">
        <v>10</v>
      </c>
      <c r="G62">
        <v>7</v>
      </c>
      <c r="H62" t="s">
        <v>148</v>
      </c>
      <c r="I62" t="s">
        <v>20</v>
      </c>
      <c r="J62" s="2" t="s">
        <v>22</v>
      </c>
      <c r="K62">
        <v>4</v>
      </c>
      <c r="L62" s="2">
        <v>7.5</v>
      </c>
      <c r="M62">
        <v>1.0699999999999999E-2</v>
      </c>
      <c r="N62">
        <v>2.9159999999999999</v>
      </c>
      <c r="O62">
        <v>1</v>
      </c>
      <c r="P62">
        <v>15.244823937527588</v>
      </c>
      <c r="Q62" s="9">
        <v>1.5</v>
      </c>
      <c r="R62">
        <v>0.2286723590629138</v>
      </c>
      <c r="S62" s="12">
        <f t="shared" si="3"/>
        <v>6.666666666666667</v>
      </c>
      <c r="T62" s="12">
        <f t="shared" si="4"/>
        <v>25.408039895879313</v>
      </c>
      <c r="U62" s="12">
        <f t="shared" si="5"/>
        <v>0.38112059843818963</v>
      </c>
    </row>
    <row r="63" spans="1:21" x14ac:dyDescent="0.3">
      <c r="A63" s="1">
        <v>45055</v>
      </c>
      <c r="B63" s="12">
        <v>1</v>
      </c>
      <c r="C63" s="1" t="s">
        <v>10</v>
      </c>
      <c r="D63" t="s">
        <v>161</v>
      </c>
      <c r="E63">
        <v>2</v>
      </c>
      <c r="F63">
        <v>10</v>
      </c>
      <c r="G63">
        <v>7</v>
      </c>
      <c r="H63" t="s">
        <v>148</v>
      </c>
      <c r="I63" t="s">
        <v>20</v>
      </c>
      <c r="J63" s="2" t="s">
        <v>21</v>
      </c>
      <c r="K63">
        <v>5</v>
      </c>
      <c r="L63" s="2">
        <v>2.5</v>
      </c>
      <c r="M63">
        <v>1.0699999999999999E-2</v>
      </c>
      <c r="N63">
        <v>2.9159999999999999</v>
      </c>
      <c r="O63">
        <v>1</v>
      </c>
      <c r="P63">
        <v>0.77401049122102827</v>
      </c>
      <c r="Q63" s="9">
        <v>1.5</v>
      </c>
      <c r="R63">
        <v>1.1610157368315424E-2</v>
      </c>
      <c r="S63" s="12">
        <f t="shared" si="3"/>
        <v>8.3333333333333321</v>
      </c>
      <c r="T63" s="12">
        <f t="shared" si="4"/>
        <v>1.2900174853683803</v>
      </c>
      <c r="U63" s="12">
        <f t="shared" si="5"/>
        <v>1.9350262280525707E-2</v>
      </c>
    </row>
    <row r="64" spans="1:21" x14ac:dyDescent="0.3">
      <c r="A64" s="1">
        <v>45055</v>
      </c>
      <c r="B64" s="12">
        <v>1</v>
      </c>
      <c r="C64" s="1" t="s">
        <v>10</v>
      </c>
      <c r="D64" t="s">
        <v>161</v>
      </c>
      <c r="E64">
        <v>2</v>
      </c>
      <c r="F64">
        <v>10</v>
      </c>
      <c r="G64">
        <v>7</v>
      </c>
      <c r="H64" t="s">
        <v>32</v>
      </c>
      <c r="I64" t="s">
        <v>33</v>
      </c>
      <c r="J64" s="2" t="s">
        <v>19</v>
      </c>
      <c r="K64">
        <v>1</v>
      </c>
      <c r="L64" s="2">
        <v>12.5</v>
      </c>
      <c r="M64">
        <v>1.7000000000000001E-2</v>
      </c>
      <c r="N64">
        <v>3.05</v>
      </c>
      <c r="O64">
        <v>0.9174311926605504</v>
      </c>
      <c r="P64">
        <v>28.965007302959698</v>
      </c>
      <c r="Q64" s="9">
        <v>1.5</v>
      </c>
      <c r="R64">
        <v>0.43447510954439544</v>
      </c>
      <c r="S64" s="12">
        <f t="shared" si="3"/>
        <v>1.6666666666666667</v>
      </c>
      <c r="T64" s="12">
        <f t="shared" si="4"/>
        <v>48.275012171599499</v>
      </c>
      <c r="U64" s="12">
        <f t="shared" si="5"/>
        <v>0.72412518257399239</v>
      </c>
    </row>
    <row r="65" spans="1:21" x14ac:dyDescent="0.3">
      <c r="A65" s="1">
        <v>45055</v>
      </c>
      <c r="B65" s="12">
        <v>1</v>
      </c>
      <c r="C65" s="1" t="s">
        <v>10</v>
      </c>
      <c r="D65" t="s">
        <v>161</v>
      </c>
      <c r="E65">
        <v>2</v>
      </c>
      <c r="F65">
        <v>10</v>
      </c>
      <c r="G65">
        <v>7</v>
      </c>
      <c r="H65" t="s">
        <v>32</v>
      </c>
      <c r="I65" t="s">
        <v>33</v>
      </c>
      <c r="J65" s="2" t="s">
        <v>37</v>
      </c>
      <c r="K65">
        <v>1</v>
      </c>
      <c r="L65" s="2">
        <v>17.5</v>
      </c>
      <c r="M65">
        <v>1.7000000000000001E-2</v>
      </c>
      <c r="N65">
        <v>3.05</v>
      </c>
      <c r="O65">
        <v>0.9174311926605504</v>
      </c>
      <c r="P65">
        <v>80.828431478999704</v>
      </c>
      <c r="Q65" s="9">
        <v>1.5</v>
      </c>
      <c r="R65">
        <v>1.2124264721849956</v>
      </c>
      <c r="S65" s="12">
        <f t="shared" si="3"/>
        <v>1.6666666666666667</v>
      </c>
      <c r="T65" s="12">
        <f t="shared" si="4"/>
        <v>134.7140524649995</v>
      </c>
      <c r="U65" s="12">
        <f t="shared" si="5"/>
        <v>2.0207107869749925</v>
      </c>
    </row>
    <row r="66" spans="1:21" x14ac:dyDescent="0.3">
      <c r="A66" s="1">
        <v>45055</v>
      </c>
      <c r="B66" s="12">
        <v>1</v>
      </c>
      <c r="C66" s="1" t="s">
        <v>10</v>
      </c>
      <c r="D66" t="s">
        <v>161</v>
      </c>
      <c r="E66">
        <v>3</v>
      </c>
      <c r="F66">
        <v>10</v>
      </c>
      <c r="G66">
        <v>7</v>
      </c>
      <c r="H66" t="s">
        <v>17</v>
      </c>
      <c r="I66" t="s">
        <v>18</v>
      </c>
      <c r="J66" s="2" t="s">
        <v>21</v>
      </c>
      <c r="K66">
        <v>12</v>
      </c>
      <c r="L66" s="2">
        <v>2.5</v>
      </c>
      <c r="M66">
        <v>5.1900000000000002E-3</v>
      </c>
      <c r="N66">
        <v>3.375</v>
      </c>
      <c r="O66">
        <v>1</v>
      </c>
      <c r="P66">
        <v>1.3721327594349053</v>
      </c>
      <c r="Q66" s="9">
        <v>3</v>
      </c>
      <c r="R66">
        <v>4.1163982783047157E-2</v>
      </c>
      <c r="S66" s="12">
        <f t="shared" si="3"/>
        <v>20</v>
      </c>
      <c r="T66" s="12">
        <f t="shared" si="4"/>
        <v>2.2868879323915086</v>
      </c>
      <c r="U66" s="12">
        <f t="shared" si="5"/>
        <v>6.8606637971745266E-2</v>
      </c>
    </row>
    <row r="67" spans="1:21" x14ac:dyDescent="0.3">
      <c r="A67" s="1">
        <v>45055</v>
      </c>
      <c r="B67" s="12">
        <v>1</v>
      </c>
      <c r="C67" s="1" t="s">
        <v>10</v>
      </c>
      <c r="D67" t="s">
        <v>161</v>
      </c>
      <c r="E67">
        <v>3</v>
      </c>
      <c r="F67">
        <v>10</v>
      </c>
      <c r="G67">
        <v>7</v>
      </c>
      <c r="H67" t="s">
        <v>148</v>
      </c>
      <c r="I67" t="s">
        <v>20</v>
      </c>
      <c r="J67" s="2" t="s">
        <v>21</v>
      </c>
      <c r="K67">
        <v>110</v>
      </c>
      <c r="L67" s="2">
        <v>2.5</v>
      </c>
      <c r="M67">
        <v>1.0699999999999999E-2</v>
      </c>
      <c r="N67">
        <v>2.9159999999999999</v>
      </c>
      <c r="O67">
        <v>1</v>
      </c>
      <c r="P67">
        <v>17.028230806862624</v>
      </c>
      <c r="Q67" s="9">
        <v>1.5</v>
      </c>
      <c r="R67">
        <v>0.25542346210293937</v>
      </c>
      <c r="S67" s="12">
        <f t="shared" si="3"/>
        <v>183.33333333333331</v>
      </c>
      <c r="T67" s="12">
        <f t="shared" si="4"/>
        <v>28.38038467810437</v>
      </c>
      <c r="U67" s="12">
        <f t="shared" si="5"/>
        <v>0.42570577017156558</v>
      </c>
    </row>
    <row r="68" spans="1:21" x14ac:dyDescent="0.3">
      <c r="A68" s="1">
        <v>45055</v>
      </c>
      <c r="B68" s="12">
        <v>1</v>
      </c>
      <c r="C68" s="1" t="s">
        <v>10</v>
      </c>
      <c r="D68" t="s">
        <v>161</v>
      </c>
      <c r="E68">
        <v>3</v>
      </c>
      <c r="F68">
        <v>10</v>
      </c>
      <c r="G68">
        <v>7</v>
      </c>
      <c r="H68" t="s">
        <v>148</v>
      </c>
      <c r="I68" t="s">
        <v>20</v>
      </c>
      <c r="J68" s="2" t="s">
        <v>22</v>
      </c>
      <c r="K68">
        <v>2</v>
      </c>
      <c r="L68" s="2">
        <v>7.5</v>
      </c>
      <c r="M68">
        <v>1.0699999999999999E-2</v>
      </c>
      <c r="N68">
        <v>2.9159999999999999</v>
      </c>
      <c r="O68">
        <v>1</v>
      </c>
      <c r="P68">
        <v>7.6224119687637941</v>
      </c>
      <c r="Q68" s="9">
        <v>1.5</v>
      </c>
      <c r="R68">
        <v>0.1143361795314569</v>
      </c>
      <c r="S68" s="12">
        <f t="shared" si="3"/>
        <v>3.3333333333333335</v>
      </c>
      <c r="T68" s="12">
        <f t="shared" si="4"/>
        <v>12.704019947939656</v>
      </c>
      <c r="U68" s="12">
        <f t="shared" si="5"/>
        <v>0.19056029921909481</v>
      </c>
    </row>
    <row r="69" spans="1:21" x14ac:dyDescent="0.3">
      <c r="A69" s="1">
        <v>45055</v>
      </c>
      <c r="B69" s="12">
        <v>1</v>
      </c>
      <c r="C69" s="1" t="s">
        <v>10</v>
      </c>
      <c r="D69" t="s">
        <v>161</v>
      </c>
      <c r="E69">
        <v>3</v>
      </c>
      <c r="F69">
        <v>10</v>
      </c>
      <c r="G69">
        <v>7</v>
      </c>
      <c r="H69" t="s">
        <v>25</v>
      </c>
      <c r="I69" t="s">
        <v>26</v>
      </c>
      <c r="J69" s="2" t="s">
        <v>16</v>
      </c>
      <c r="K69">
        <v>1</v>
      </c>
      <c r="L69" s="2">
        <v>27.5</v>
      </c>
      <c r="M69">
        <v>4.0399999999999998E-2</v>
      </c>
      <c r="N69">
        <v>2.74</v>
      </c>
      <c r="O69">
        <v>0.92936802973977695</v>
      </c>
      <c r="P69">
        <v>290.39378860516018</v>
      </c>
      <c r="Q69" s="9">
        <v>10.9</v>
      </c>
      <c r="R69">
        <v>31.65292295796246</v>
      </c>
      <c r="S69" s="12">
        <f t="shared" si="3"/>
        <v>1.6666666666666667</v>
      </c>
      <c r="T69" s="12">
        <f t="shared" si="4"/>
        <v>483.98964767526695</v>
      </c>
      <c r="U69" s="12">
        <f t="shared" si="5"/>
        <v>52.754871596604104</v>
      </c>
    </row>
    <row r="70" spans="1:21" x14ac:dyDescent="0.3">
      <c r="A70" s="1">
        <v>45055</v>
      </c>
      <c r="B70" s="12">
        <v>1</v>
      </c>
      <c r="C70" s="1" t="s">
        <v>10</v>
      </c>
      <c r="D70" t="s">
        <v>161</v>
      </c>
      <c r="E70">
        <v>3</v>
      </c>
      <c r="F70">
        <v>10</v>
      </c>
      <c r="G70">
        <v>7</v>
      </c>
      <c r="H70" t="s">
        <v>32</v>
      </c>
      <c r="I70" t="s">
        <v>33</v>
      </c>
      <c r="J70" s="2" t="s">
        <v>15</v>
      </c>
      <c r="K70">
        <v>1</v>
      </c>
      <c r="L70" s="2">
        <v>22.5</v>
      </c>
      <c r="M70">
        <v>1.7000000000000001E-2</v>
      </c>
      <c r="N70">
        <v>3.05</v>
      </c>
      <c r="O70">
        <v>0.9174311926605504</v>
      </c>
      <c r="P70">
        <v>173.96215657827807</v>
      </c>
      <c r="Q70" s="9">
        <v>1.5</v>
      </c>
      <c r="R70">
        <v>2.6094323486741708</v>
      </c>
      <c r="S70" s="12">
        <f t="shared" ref="S70:S133" si="6">K70/60*100</f>
        <v>1.6666666666666667</v>
      </c>
      <c r="T70" s="12">
        <f t="shared" ref="T70:T133" si="7">P70/60*100</f>
        <v>289.93692763046346</v>
      </c>
      <c r="U70" s="12">
        <f t="shared" ref="U70:U133" si="8">R70/60*100</f>
        <v>4.3490539144569507</v>
      </c>
    </row>
    <row r="71" spans="1:21" x14ac:dyDescent="0.3">
      <c r="A71" s="1">
        <v>45120</v>
      </c>
      <c r="B71" s="12">
        <v>2</v>
      </c>
      <c r="C71" s="1" t="s">
        <v>10</v>
      </c>
      <c r="D71" t="s">
        <v>160</v>
      </c>
      <c r="E71">
        <v>1</v>
      </c>
      <c r="F71">
        <v>15</v>
      </c>
      <c r="G71">
        <v>9</v>
      </c>
      <c r="H71" t="s">
        <v>17</v>
      </c>
      <c r="I71" t="s">
        <v>18</v>
      </c>
      <c r="J71" s="2" t="s">
        <v>21</v>
      </c>
      <c r="K71">
        <v>3</v>
      </c>
      <c r="L71" s="2">
        <v>2.5</v>
      </c>
      <c r="M71">
        <v>5.1900000000000002E-3</v>
      </c>
      <c r="N71">
        <v>3.375</v>
      </c>
      <c r="O71">
        <v>1</v>
      </c>
      <c r="P71">
        <v>0.34303318985872633</v>
      </c>
      <c r="Q71" s="9">
        <v>3</v>
      </c>
      <c r="R71">
        <v>1.0290995695761789E-2</v>
      </c>
      <c r="S71" s="12">
        <f t="shared" si="6"/>
        <v>5</v>
      </c>
      <c r="T71" s="12">
        <f t="shared" si="7"/>
        <v>0.57172198309787714</v>
      </c>
      <c r="U71" s="12">
        <f t="shared" si="8"/>
        <v>1.7151659492936316E-2</v>
      </c>
    </row>
    <row r="72" spans="1:21" x14ac:dyDescent="0.3">
      <c r="A72" s="1">
        <v>45120</v>
      </c>
      <c r="B72" s="12">
        <v>2</v>
      </c>
      <c r="C72" s="1" t="s">
        <v>10</v>
      </c>
      <c r="D72" t="s">
        <v>160</v>
      </c>
      <c r="E72">
        <v>1</v>
      </c>
      <c r="F72">
        <v>15</v>
      </c>
      <c r="G72">
        <v>9</v>
      </c>
      <c r="H72" t="s">
        <v>17</v>
      </c>
      <c r="I72" t="s">
        <v>18</v>
      </c>
      <c r="J72" s="2" t="s">
        <v>22</v>
      </c>
      <c r="K72">
        <v>1</v>
      </c>
      <c r="L72" s="2">
        <v>7.5</v>
      </c>
      <c r="M72">
        <v>5.1900000000000002E-3</v>
      </c>
      <c r="N72">
        <v>3.375</v>
      </c>
      <c r="O72">
        <v>1</v>
      </c>
      <c r="P72">
        <v>4.6612148543769978</v>
      </c>
      <c r="Q72" s="9">
        <v>3</v>
      </c>
      <c r="R72">
        <v>0.13983644563130992</v>
      </c>
      <c r="S72" s="12">
        <f t="shared" si="6"/>
        <v>1.6666666666666667</v>
      </c>
      <c r="T72" s="12">
        <f t="shared" si="7"/>
        <v>7.7686914239616627</v>
      </c>
      <c r="U72" s="12">
        <f t="shared" si="8"/>
        <v>0.23306074271884988</v>
      </c>
    </row>
    <row r="73" spans="1:21" x14ac:dyDescent="0.3">
      <c r="A73" s="1">
        <v>45120</v>
      </c>
      <c r="B73" s="12">
        <v>2</v>
      </c>
      <c r="C73" s="1" t="s">
        <v>10</v>
      </c>
      <c r="D73" t="s">
        <v>160</v>
      </c>
      <c r="E73">
        <v>1</v>
      </c>
      <c r="F73">
        <v>15</v>
      </c>
      <c r="G73">
        <v>9</v>
      </c>
      <c r="H73" t="s">
        <v>148</v>
      </c>
      <c r="I73" t="s">
        <v>20</v>
      </c>
      <c r="J73" s="2" t="s">
        <v>22</v>
      </c>
      <c r="K73">
        <v>25</v>
      </c>
      <c r="L73" s="2">
        <v>7.5</v>
      </c>
      <c r="M73">
        <v>1.0699999999999999E-2</v>
      </c>
      <c r="N73">
        <v>2.9159999999999999</v>
      </c>
      <c r="O73">
        <v>1</v>
      </c>
      <c r="P73">
        <v>95.280149609547422</v>
      </c>
      <c r="Q73" s="9">
        <v>1.5</v>
      </c>
      <c r="R73">
        <v>1.4292022441432113</v>
      </c>
      <c r="S73" s="12">
        <f t="shared" si="6"/>
        <v>41.666666666666671</v>
      </c>
      <c r="T73" s="12">
        <f t="shared" si="7"/>
        <v>158.80024934924569</v>
      </c>
      <c r="U73" s="12">
        <f t="shared" si="8"/>
        <v>2.3820037402386856</v>
      </c>
    </row>
    <row r="74" spans="1:21" x14ac:dyDescent="0.3">
      <c r="A74" s="1">
        <v>45120</v>
      </c>
      <c r="B74" s="12">
        <v>2</v>
      </c>
      <c r="C74" s="1" t="s">
        <v>10</v>
      </c>
      <c r="D74" t="s">
        <v>160</v>
      </c>
      <c r="E74">
        <v>1</v>
      </c>
      <c r="F74">
        <v>15</v>
      </c>
      <c r="G74">
        <v>9</v>
      </c>
      <c r="H74" t="s">
        <v>148</v>
      </c>
      <c r="I74" t="s">
        <v>20</v>
      </c>
      <c r="J74" s="2" t="s">
        <v>21</v>
      </c>
      <c r="K74">
        <f>7*20</f>
        <v>140</v>
      </c>
      <c r="L74" s="2">
        <v>2.5</v>
      </c>
      <c r="M74">
        <v>1.0699999999999999E-2</v>
      </c>
      <c r="N74">
        <v>2.9159999999999999</v>
      </c>
      <c r="O74">
        <v>1</v>
      </c>
      <c r="P74">
        <v>21.672293754188793</v>
      </c>
      <c r="Q74" s="9">
        <v>1.5</v>
      </c>
      <c r="R74">
        <v>0.32508440631283186</v>
      </c>
      <c r="S74" s="12">
        <f t="shared" si="6"/>
        <v>233.33333333333334</v>
      </c>
      <c r="T74" s="12">
        <f t="shared" si="7"/>
        <v>36.120489590314655</v>
      </c>
      <c r="U74" s="12">
        <f t="shared" si="8"/>
        <v>0.54180734385471974</v>
      </c>
    </row>
    <row r="75" spans="1:21" x14ac:dyDescent="0.3">
      <c r="A75" s="1">
        <v>45120</v>
      </c>
      <c r="B75" s="12">
        <v>2</v>
      </c>
      <c r="C75" s="1" t="s">
        <v>10</v>
      </c>
      <c r="D75" t="s">
        <v>160</v>
      </c>
      <c r="E75">
        <v>2</v>
      </c>
      <c r="F75">
        <v>15</v>
      </c>
      <c r="G75">
        <v>9</v>
      </c>
      <c r="H75" t="s">
        <v>12</v>
      </c>
      <c r="I75" t="s">
        <v>13</v>
      </c>
      <c r="J75" s="2" t="s">
        <v>14</v>
      </c>
      <c r="K75">
        <v>1</v>
      </c>
      <c r="L75" s="2">
        <v>17.5</v>
      </c>
      <c r="M75">
        <v>1.44E-2</v>
      </c>
      <c r="N75">
        <v>3.0529999999999999</v>
      </c>
      <c r="O75">
        <v>1</v>
      </c>
      <c r="P75">
        <v>89.816815885154938</v>
      </c>
      <c r="Q75" s="9">
        <v>14.4</v>
      </c>
      <c r="R75">
        <v>12.933621487462313</v>
      </c>
      <c r="S75" s="12">
        <f t="shared" si="6"/>
        <v>1.6666666666666667</v>
      </c>
      <c r="T75" s="12">
        <f t="shared" si="7"/>
        <v>149.69469314192489</v>
      </c>
      <c r="U75" s="12">
        <f t="shared" si="8"/>
        <v>21.556035812437187</v>
      </c>
    </row>
    <row r="76" spans="1:21" x14ac:dyDescent="0.3">
      <c r="A76" s="1">
        <v>45120</v>
      </c>
      <c r="B76" s="12">
        <v>2</v>
      </c>
      <c r="C76" s="1" t="s">
        <v>10</v>
      </c>
      <c r="D76" t="s">
        <v>160</v>
      </c>
      <c r="E76">
        <v>2</v>
      </c>
      <c r="F76">
        <v>15</v>
      </c>
      <c r="G76">
        <v>9</v>
      </c>
      <c r="H76" t="s">
        <v>17</v>
      </c>
      <c r="I76" t="s">
        <v>18</v>
      </c>
      <c r="J76" s="2" t="s">
        <v>21</v>
      </c>
      <c r="K76">
        <v>2</v>
      </c>
      <c r="L76" s="2">
        <v>2.5</v>
      </c>
      <c r="M76">
        <v>5.1900000000000002E-3</v>
      </c>
      <c r="N76">
        <v>3.375</v>
      </c>
      <c r="O76">
        <v>1</v>
      </c>
      <c r="P76">
        <v>0.22868879323915087</v>
      </c>
      <c r="Q76" s="9">
        <v>3</v>
      </c>
      <c r="R76">
        <v>6.8606637971745255E-3</v>
      </c>
      <c r="S76" s="12">
        <f t="shared" si="6"/>
        <v>3.3333333333333335</v>
      </c>
      <c r="T76" s="12">
        <f t="shared" si="7"/>
        <v>0.38114798873191813</v>
      </c>
      <c r="U76" s="12">
        <f t="shared" si="8"/>
        <v>1.1434439661957542E-2</v>
      </c>
    </row>
    <row r="77" spans="1:21" x14ac:dyDescent="0.3">
      <c r="A77" s="1">
        <v>45120</v>
      </c>
      <c r="B77" s="12">
        <v>2</v>
      </c>
      <c r="C77" s="1" t="s">
        <v>10</v>
      </c>
      <c r="D77" t="s">
        <v>160</v>
      </c>
      <c r="E77">
        <v>2</v>
      </c>
      <c r="F77">
        <v>15</v>
      </c>
      <c r="G77">
        <v>9</v>
      </c>
      <c r="H77" t="s">
        <v>17</v>
      </c>
      <c r="I77" t="s">
        <v>18</v>
      </c>
      <c r="J77" s="2" t="s">
        <v>22</v>
      </c>
      <c r="K77">
        <v>3</v>
      </c>
      <c r="L77" s="2">
        <v>7.5</v>
      </c>
      <c r="M77">
        <v>5.1900000000000002E-3</v>
      </c>
      <c r="N77">
        <v>3.375</v>
      </c>
      <c r="O77">
        <v>1</v>
      </c>
      <c r="P77">
        <v>13.983644563130994</v>
      </c>
      <c r="Q77" s="9">
        <v>3</v>
      </c>
      <c r="R77">
        <v>0.41950933689392983</v>
      </c>
      <c r="S77" s="12">
        <f t="shared" si="6"/>
        <v>5</v>
      </c>
      <c r="T77" s="12">
        <f t="shared" si="7"/>
        <v>23.306074271884992</v>
      </c>
      <c r="U77" s="12">
        <f t="shared" si="8"/>
        <v>0.69918222815654973</v>
      </c>
    </row>
    <row r="78" spans="1:21" x14ac:dyDescent="0.3">
      <c r="A78" s="1">
        <v>45120</v>
      </c>
      <c r="B78" s="12">
        <v>2</v>
      </c>
      <c r="C78" s="1" t="s">
        <v>10</v>
      </c>
      <c r="D78" t="s">
        <v>160</v>
      </c>
      <c r="E78">
        <v>2</v>
      </c>
      <c r="F78">
        <v>15</v>
      </c>
      <c r="G78">
        <v>9</v>
      </c>
      <c r="H78" t="s">
        <v>148</v>
      </c>
      <c r="I78" t="s">
        <v>20</v>
      </c>
      <c r="J78" s="2" t="s">
        <v>19</v>
      </c>
      <c r="K78">
        <v>1</v>
      </c>
      <c r="L78" s="2">
        <v>12.5</v>
      </c>
      <c r="M78">
        <v>1.0699999999999999E-2</v>
      </c>
      <c r="N78">
        <v>2.9159999999999999</v>
      </c>
      <c r="O78">
        <v>1</v>
      </c>
      <c r="P78">
        <v>16.903373024938354</v>
      </c>
      <c r="Q78" s="9">
        <v>1.5</v>
      </c>
      <c r="R78">
        <v>0.25355059537407532</v>
      </c>
      <c r="S78" s="12">
        <f t="shared" si="6"/>
        <v>1.6666666666666667</v>
      </c>
      <c r="T78" s="12">
        <f t="shared" si="7"/>
        <v>28.17228837489726</v>
      </c>
      <c r="U78" s="12">
        <f t="shared" si="8"/>
        <v>0.42258432562345882</v>
      </c>
    </row>
    <row r="79" spans="1:21" x14ac:dyDescent="0.3">
      <c r="A79" s="1">
        <v>45120</v>
      </c>
      <c r="B79" s="12">
        <v>2</v>
      </c>
      <c r="C79" s="1" t="s">
        <v>10</v>
      </c>
      <c r="D79" t="s">
        <v>160</v>
      </c>
      <c r="E79">
        <v>2</v>
      </c>
      <c r="F79">
        <v>15</v>
      </c>
      <c r="G79">
        <v>9</v>
      </c>
      <c r="H79" t="s">
        <v>148</v>
      </c>
      <c r="I79" t="s">
        <v>20</v>
      </c>
      <c r="J79" s="2" t="s">
        <v>21</v>
      </c>
      <c r="K79">
        <f>11*20</f>
        <v>220</v>
      </c>
      <c r="L79" s="2">
        <v>2.5</v>
      </c>
      <c r="M79">
        <v>1.0699999999999999E-2</v>
      </c>
      <c r="N79">
        <v>2.9159999999999999</v>
      </c>
      <c r="O79">
        <v>1</v>
      </c>
      <c r="P79">
        <v>34.056461613725247</v>
      </c>
      <c r="Q79" s="9">
        <v>1.5</v>
      </c>
      <c r="R79">
        <v>0.51084692420587874</v>
      </c>
      <c r="S79" s="12">
        <f t="shared" si="6"/>
        <v>366.66666666666663</v>
      </c>
      <c r="T79" s="12">
        <f t="shared" si="7"/>
        <v>56.760769356208741</v>
      </c>
      <c r="U79" s="12">
        <f t="shared" si="8"/>
        <v>0.85141154034313116</v>
      </c>
    </row>
    <row r="80" spans="1:21" x14ac:dyDescent="0.3">
      <c r="A80" s="1">
        <v>45120</v>
      </c>
      <c r="B80" s="12">
        <v>2</v>
      </c>
      <c r="C80" s="1" t="s">
        <v>10</v>
      </c>
      <c r="D80" t="s">
        <v>160</v>
      </c>
      <c r="E80">
        <v>3</v>
      </c>
      <c r="F80">
        <v>15</v>
      </c>
      <c r="G80">
        <v>8</v>
      </c>
      <c r="H80" t="s">
        <v>17</v>
      </c>
      <c r="I80" t="s">
        <v>18</v>
      </c>
      <c r="J80" s="2" t="s">
        <v>21</v>
      </c>
      <c r="K80">
        <v>1</v>
      </c>
      <c r="L80" s="2">
        <v>2.5</v>
      </c>
      <c r="M80">
        <v>5.1900000000000002E-3</v>
      </c>
      <c r="N80">
        <v>3.375</v>
      </c>
      <c r="O80">
        <v>1</v>
      </c>
      <c r="P80">
        <v>0.11434439661957543</v>
      </c>
      <c r="Q80" s="9">
        <v>3</v>
      </c>
      <c r="R80">
        <v>3.4303318985872628E-3</v>
      </c>
      <c r="S80" s="12">
        <f t="shared" si="6"/>
        <v>1.6666666666666667</v>
      </c>
      <c r="T80" s="12">
        <f t="shared" si="7"/>
        <v>0.19057399436595907</v>
      </c>
      <c r="U80" s="12">
        <f t="shared" si="8"/>
        <v>5.717219830978771E-3</v>
      </c>
    </row>
    <row r="81" spans="1:21" x14ac:dyDescent="0.3">
      <c r="A81" s="1">
        <v>45120</v>
      </c>
      <c r="B81" s="12">
        <v>2</v>
      </c>
      <c r="C81" s="1" t="s">
        <v>10</v>
      </c>
      <c r="D81" t="s">
        <v>160</v>
      </c>
      <c r="E81">
        <v>3</v>
      </c>
      <c r="F81">
        <v>15</v>
      </c>
      <c r="G81">
        <v>8</v>
      </c>
      <c r="H81" t="s">
        <v>17</v>
      </c>
      <c r="I81" t="s">
        <v>18</v>
      </c>
      <c r="J81" s="2" t="s">
        <v>22</v>
      </c>
      <c r="K81">
        <v>3</v>
      </c>
      <c r="L81" s="2">
        <v>7.5</v>
      </c>
      <c r="M81">
        <v>5.1900000000000002E-3</v>
      </c>
      <c r="N81">
        <v>3.375</v>
      </c>
      <c r="O81">
        <v>1</v>
      </c>
      <c r="P81">
        <v>13.983644563130994</v>
      </c>
      <c r="Q81" s="9">
        <v>3</v>
      </c>
      <c r="R81">
        <v>0.41950933689392983</v>
      </c>
      <c r="S81" s="12">
        <f t="shared" si="6"/>
        <v>5</v>
      </c>
      <c r="T81" s="12">
        <f t="shared" si="7"/>
        <v>23.306074271884992</v>
      </c>
      <c r="U81" s="12">
        <f t="shared" si="8"/>
        <v>0.69918222815654973</v>
      </c>
    </row>
    <row r="82" spans="1:21" x14ac:dyDescent="0.3">
      <c r="A82" s="1">
        <v>45120</v>
      </c>
      <c r="B82" s="12">
        <v>2</v>
      </c>
      <c r="C82" s="1" t="s">
        <v>10</v>
      </c>
      <c r="D82" t="s">
        <v>160</v>
      </c>
      <c r="E82">
        <v>3</v>
      </c>
      <c r="F82">
        <v>15</v>
      </c>
      <c r="G82">
        <v>8</v>
      </c>
      <c r="H82" t="s">
        <v>148</v>
      </c>
      <c r="I82" t="s">
        <v>20</v>
      </c>
      <c r="J82" s="2" t="s">
        <v>21</v>
      </c>
      <c r="K82">
        <f>8*20</f>
        <v>160</v>
      </c>
      <c r="L82" s="2">
        <v>2.5</v>
      </c>
      <c r="M82">
        <v>1.0699999999999999E-2</v>
      </c>
      <c r="N82">
        <v>2.9159999999999999</v>
      </c>
      <c r="O82">
        <v>1</v>
      </c>
      <c r="P82">
        <v>24.768335719072905</v>
      </c>
      <c r="Q82" s="9">
        <v>1.5</v>
      </c>
      <c r="R82">
        <v>0.37152503578609358</v>
      </c>
      <c r="S82" s="12">
        <f t="shared" si="6"/>
        <v>266.66666666666663</v>
      </c>
      <c r="T82" s="12">
        <f t="shared" si="7"/>
        <v>41.280559531788171</v>
      </c>
      <c r="U82" s="12">
        <f t="shared" si="8"/>
        <v>0.61920839297682262</v>
      </c>
    </row>
    <row r="83" spans="1:21" x14ac:dyDescent="0.3">
      <c r="A83" s="1">
        <v>45120</v>
      </c>
      <c r="B83" s="12">
        <v>2</v>
      </c>
      <c r="C83" s="1" t="s">
        <v>10</v>
      </c>
      <c r="D83" t="s">
        <v>160</v>
      </c>
      <c r="E83">
        <v>3</v>
      </c>
      <c r="F83">
        <v>15</v>
      </c>
      <c r="G83">
        <v>8</v>
      </c>
      <c r="H83" t="s">
        <v>23</v>
      </c>
      <c r="I83" t="s">
        <v>24</v>
      </c>
      <c r="J83" s="2" t="s">
        <v>16</v>
      </c>
      <c r="K83">
        <v>1</v>
      </c>
      <c r="L83" s="2">
        <v>27.5</v>
      </c>
      <c r="M83">
        <v>1.17E-2</v>
      </c>
      <c r="N83">
        <v>3.2</v>
      </c>
      <c r="O83">
        <v>0.86805555555555558</v>
      </c>
      <c r="P83">
        <v>300.19437409411364</v>
      </c>
      <c r="Q83" s="9">
        <v>53.5</v>
      </c>
      <c r="R83">
        <v>160.60399014035082</v>
      </c>
      <c r="S83" s="12">
        <f t="shared" si="6"/>
        <v>1.6666666666666667</v>
      </c>
      <c r="T83" s="12">
        <f t="shared" si="7"/>
        <v>500.32395682352274</v>
      </c>
      <c r="U83" s="12">
        <f t="shared" si="8"/>
        <v>267.67331690058472</v>
      </c>
    </row>
    <row r="84" spans="1:21" x14ac:dyDescent="0.3">
      <c r="A84" s="1">
        <v>45120</v>
      </c>
      <c r="B84" s="12">
        <v>2</v>
      </c>
      <c r="C84" s="1" t="s">
        <v>10</v>
      </c>
      <c r="D84" t="s">
        <v>160</v>
      </c>
      <c r="E84">
        <v>3</v>
      </c>
      <c r="F84">
        <v>15</v>
      </c>
      <c r="G84">
        <v>8</v>
      </c>
      <c r="H84" t="s">
        <v>25</v>
      </c>
      <c r="I84" t="s">
        <v>26</v>
      </c>
      <c r="J84" s="2" t="s">
        <v>15</v>
      </c>
      <c r="K84">
        <v>12</v>
      </c>
      <c r="L84" s="2">
        <v>22.5</v>
      </c>
      <c r="M84">
        <v>4.0399999999999998E-2</v>
      </c>
      <c r="N84">
        <v>2.74</v>
      </c>
      <c r="O84">
        <v>0.92936802973977695</v>
      </c>
      <c r="P84">
        <v>2010.8380165934136</v>
      </c>
      <c r="Q84" s="9">
        <v>10.9</v>
      </c>
      <c r="R84">
        <v>219.18134380868207</v>
      </c>
      <c r="S84" s="12">
        <f t="shared" si="6"/>
        <v>20</v>
      </c>
      <c r="T84" s="12">
        <f t="shared" si="7"/>
        <v>3351.3966943223559</v>
      </c>
      <c r="U84" s="12">
        <f t="shared" si="8"/>
        <v>365.30223968113677</v>
      </c>
    </row>
    <row r="85" spans="1:21" x14ac:dyDescent="0.3">
      <c r="A85" s="1">
        <v>45120</v>
      </c>
      <c r="B85" s="12">
        <v>2</v>
      </c>
      <c r="C85" s="1" t="s">
        <v>10</v>
      </c>
      <c r="D85" t="s">
        <v>160</v>
      </c>
      <c r="E85">
        <v>3</v>
      </c>
      <c r="F85">
        <v>15</v>
      </c>
      <c r="G85">
        <v>8</v>
      </c>
      <c r="H85" t="s">
        <v>32</v>
      </c>
      <c r="I85" t="s">
        <v>33</v>
      </c>
      <c r="J85" s="2" t="s">
        <v>14</v>
      </c>
      <c r="K85">
        <v>1</v>
      </c>
      <c r="L85" s="2">
        <v>17.5</v>
      </c>
      <c r="M85">
        <v>1.7000000000000001E-2</v>
      </c>
      <c r="N85">
        <v>3.05</v>
      </c>
      <c r="O85">
        <v>0.9174311926605504</v>
      </c>
      <c r="P85">
        <v>80.828431478999704</v>
      </c>
      <c r="Q85" s="9">
        <v>1.5</v>
      </c>
      <c r="R85">
        <v>1.2124264721849956</v>
      </c>
      <c r="S85" s="12">
        <f t="shared" si="6"/>
        <v>1.6666666666666667</v>
      </c>
      <c r="T85" s="12">
        <f t="shared" si="7"/>
        <v>134.7140524649995</v>
      </c>
      <c r="U85" s="12">
        <f t="shared" si="8"/>
        <v>2.0207107869749925</v>
      </c>
    </row>
    <row r="86" spans="1:21" x14ac:dyDescent="0.3">
      <c r="A86" s="1">
        <v>45120</v>
      </c>
      <c r="B86" s="12">
        <v>2</v>
      </c>
      <c r="C86" s="1" t="s">
        <v>10</v>
      </c>
      <c r="D86" t="s">
        <v>159</v>
      </c>
      <c r="E86">
        <v>1</v>
      </c>
      <c r="F86">
        <v>15</v>
      </c>
      <c r="G86">
        <v>9</v>
      </c>
      <c r="H86" t="s">
        <v>12</v>
      </c>
      <c r="I86" t="s">
        <v>13</v>
      </c>
      <c r="J86" s="2" t="s">
        <v>14</v>
      </c>
      <c r="K86">
        <v>1</v>
      </c>
      <c r="L86" s="2">
        <v>17.5</v>
      </c>
      <c r="M86">
        <v>1.44E-2</v>
      </c>
      <c r="N86">
        <v>3.0529999999999999</v>
      </c>
      <c r="O86">
        <v>1</v>
      </c>
      <c r="P86">
        <v>89.816815885154938</v>
      </c>
      <c r="Q86" s="9">
        <v>14.4</v>
      </c>
      <c r="R86">
        <v>12.933621487462313</v>
      </c>
      <c r="S86" s="12">
        <f t="shared" si="6"/>
        <v>1.6666666666666667</v>
      </c>
      <c r="T86" s="12">
        <f t="shared" si="7"/>
        <v>149.69469314192489</v>
      </c>
      <c r="U86" s="12">
        <f t="shared" si="8"/>
        <v>21.556035812437187</v>
      </c>
    </row>
    <row r="87" spans="1:21" x14ac:dyDescent="0.3">
      <c r="A87" s="1">
        <v>45120</v>
      </c>
      <c r="B87" s="12">
        <v>2</v>
      </c>
      <c r="C87" s="1" t="s">
        <v>10</v>
      </c>
      <c r="D87" t="s">
        <v>159</v>
      </c>
      <c r="E87">
        <v>1</v>
      </c>
      <c r="F87">
        <v>15</v>
      </c>
      <c r="G87">
        <v>9</v>
      </c>
      <c r="H87" t="s">
        <v>12</v>
      </c>
      <c r="I87" t="s">
        <v>13</v>
      </c>
      <c r="J87" s="2" t="s">
        <v>15</v>
      </c>
      <c r="K87">
        <v>1</v>
      </c>
      <c r="L87" s="2">
        <v>22.5</v>
      </c>
      <c r="M87">
        <v>1.44E-2</v>
      </c>
      <c r="N87">
        <v>3.0529999999999999</v>
      </c>
      <c r="O87">
        <v>1</v>
      </c>
      <c r="P87">
        <v>193.45311175969545</v>
      </c>
      <c r="Q87" s="9">
        <v>14.4</v>
      </c>
      <c r="R87">
        <v>27.857248093396148</v>
      </c>
      <c r="S87" s="12">
        <f t="shared" si="6"/>
        <v>1.6666666666666667</v>
      </c>
      <c r="T87" s="12">
        <f t="shared" si="7"/>
        <v>322.42185293282574</v>
      </c>
      <c r="U87" s="12">
        <f t="shared" si="8"/>
        <v>46.428746822326907</v>
      </c>
    </row>
    <row r="88" spans="1:21" x14ac:dyDescent="0.3">
      <c r="A88" s="1">
        <v>45120</v>
      </c>
      <c r="B88" s="12">
        <v>2</v>
      </c>
      <c r="C88" s="1" t="s">
        <v>10</v>
      </c>
      <c r="D88" t="s">
        <v>159</v>
      </c>
      <c r="E88">
        <v>1</v>
      </c>
      <c r="F88">
        <v>15</v>
      </c>
      <c r="G88">
        <v>9</v>
      </c>
      <c r="H88" t="s">
        <v>17</v>
      </c>
      <c r="I88" t="s">
        <v>18</v>
      </c>
      <c r="J88" s="2" t="s">
        <v>21</v>
      </c>
      <c r="K88">
        <v>1</v>
      </c>
      <c r="L88" s="2">
        <v>2.5</v>
      </c>
      <c r="M88">
        <v>5.1900000000000002E-3</v>
      </c>
      <c r="N88">
        <v>3.375</v>
      </c>
      <c r="O88">
        <v>1</v>
      </c>
      <c r="P88">
        <v>0.11434439661957543</v>
      </c>
      <c r="Q88" s="9">
        <v>3</v>
      </c>
      <c r="R88">
        <v>3.4303318985872628E-3</v>
      </c>
      <c r="S88" s="12">
        <f t="shared" si="6"/>
        <v>1.6666666666666667</v>
      </c>
      <c r="T88" s="12">
        <f t="shared" si="7"/>
        <v>0.19057399436595907</v>
      </c>
      <c r="U88" s="12">
        <f t="shared" si="8"/>
        <v>5.717219830978771E-3</v>
      </c>
    </row>
    <row r="89" spans="1:21" x14ac:dyDescent="0.3">
      <c r="A89" s="1">
        <v>45120</v>
      </c>
      <c r="B89" s="12">
        <v>2</v>
      </c>
      <c r="C89" s="1" t="s">
        <v>10</v>
      </c>
      <c r="D89" t="s">
        <v>159</v>
      </c>
      <c r="E89">
        <v>1</v>
      </c>
      <c r="F89">
        <v>15</v>
      </c>
      <c r="G89">
        <v>9</v>
      </c>
      <c r="H89" t="s">
        <v>148</v>
      </c>
      <c r="I89" t="s">
        <v>20</v>
      </c>
      <c r="J89" s="2" t="s">
        <v>21</v>
      </c>
      <c r="K89">
        <v>82</v>
      </c>
      <c r="L89" s="2">
        <v>2.5</v>
      </c>
      <c r="M89">
        <v>1.0699999999999999E-2</v>
      </c>
      <c r="N89">
        <v>2.9159999999999999</v>
      </c>
      <c r="O89">
        <v>1</v>
      </c>
      <c r="P89">
        <v>12.693772056024864</v>
      </c>
      <c r="Q89" s="9">
        <v>1.5</v>
      </c>
      <c r="R89">
        <v>0.19040658084037296</v>
      </c>
      <c r="S89" s="12">
        <f t="shared" si="6"/>
        <v>136.66666666666666</v>
      </c>
      <c r="T89" s="12">
        <f t="shared" si="7"/>
        <v>21.156286760041439</v>
      </c>
      <c r="U89" s="12">
        <f t="shared" si="8"/>
        <v>0.31734430140062159</v>
      </c>
    </row>
    <row r="90" spans="1:21" x14ac:dyDescent="0.3">
      <c r="A90" s="1">
        <v>45120</v>
      </c>
      <c r="B90" s="12">
        <v>2</v>
      </c>
      <c r="C90" s="1" t="s">
        <v>10</v>
      </c>
      <c r="D90" t="s">
        <v>159</v>
      </c>
      <c r="E90">
        <v>1</v>
      </c>
      <c r="F90">
        <v>15</v>
      </c>
      <c r="G90">
        <v>9</v>
      </c>
      <c r="H90" t="s">
        <v>148</v>
      </c>
      <c r="I90" t="s">
        <v>20</v>
      </c>
      <c r="J90" s="2" t="s">
        <v>22</v>
      </c>
      <c r="K90">
        <v>22</v>
      </c>
      <c r="L90" s="2">
        <v>7.5</v>
      </c>
      <c r="M90">
        <v>1.0699999999999999E-2</v>
      </c>
      <c r="N90">
        <v>2.9159999999999999</v>
      </c>
      <c r="O90">
        <v>1</v>
      </c>
      <c r="P90">
        <v>83.846531656401737</v>
      </c>
      <c r="Q90" s="9">
        <v>1.5</v>
      </c>
      <c r="R90">
        <v>1.257697974846026</v>
      </c>
      <c r="S90" s="12">
        <f t="shared" si="6"/>
        <v>36.666666666666664</v>
      </c>
      <c r="T90" s="12">
        <f t="shared" si="7"/>
        <v>139.74421942733625</v>
      </c>
      <c r="U90" s="12">
        <f t="shared" si="8"/>
        <v>2.096163291410043</v>
      </c>
    </row>
    <row r="91" spans="1:21" x14ac:dyDescent="0.3">
      <c r="A91" s="1">
        <v>45120</v>
      </c>
      <c r="B91" s="12">
        <v>2</v>
      </c>
      <c r="C91" s="1" t="s">
        <v>10</v>
      </c>
      <c r="D91" t="s">
        <v>159</v>
      </c>
      <c r="E91">
        <v>2</v>
      </c>
      <c r="F91">
        <v>15</v>
      </c>
      <c r="G91">
        <v>7</v>
      </c>
      <c r="H91" t="s">
        <v>38</v>
      </c>
      <c r="I91" t="s">
        <v>39</v>
      </c>
      <c r="J91" s="2" t="s">
        <v>19</v>
      </c>
      <c r="K91">
        <v>1</v>
      </c>
      <c r="L91" s="2">
        <v>12.5</v>
      </c>
      <c r="M91">
        <v>2.9499999999999998E-2</v>
      </c>
      <c r="N91">
        <v>3</v>
      </c>
      <c r="O91">
        <v>1</v>
      </c>
      <c r="P91">
        <v>57.6171875</v>
      </c>
      <c r="Q91" s="9">
        <v>10</v>
      </c>
      <c r="R91">
        <v>5.76171875</v>
      </c>
      <c r="S91" s="12">
        <f t="shared" si="6"/>
        <v>1.6666666666666667</v>
      </c>
      <c r="T91" s="12">
        <f t="shared" si="7"/>
        <v>96.028645833333343</v>
      </c>
      <c r="U91" s="12">
        <f t="shared" si="8"/>
        <v>9.6028645833333321</v>
      </c>
    </row>
    <row r="92" spans="1:21" x14ac:dyDescent="0.3">
      <c r="A92" s="1">
        <v>45120</v>
      </c>
      <c r="B92" s="12">
        <v>2</v>
      </c>
      <c r="C92" s="1" t="s">
        <v>10</v>
      </c>
      <c r="D92" t="s">
        <v>159</v>
      </c>
      <c r="E92">
        <v>2</v>
      </c>
      <c r="F92">
        <v>15</v>
      </c>
      <c r="G92">
        <v>7</v>
      </c>
      <c r="H92" t="s">
        <v>17</v>
      </c>
      <c r="I92" t="s">
        <v>18</v>
      </c>
      <c r="J92" s="2" t="s">
        <v>21</v>
      </c>
      <c r="K92">
        <v>11</v>
      </c>
      <c r="L92" s="2">
        <v>2.5</v>
      </c>
      <c r="M92">
        <v>5.1900000000000002E-3</v>
      </c>
      <c r="N92">
        <v>3.375</v>
      </c>
      <c r="O92">
        <v>1</v>
      </c>
      <c r="P92">
        <v>1.2577883628153297</v>
      </c>
      <c r="Q92" s="9">
        <v>3</v>
      </c>
      <c r="R92">
        <v>3.7733650884459888E-2</v>
      </c>
      <c r="S92" s="12">
        <f t="shared" si="6"/>
        <v>18.333333333333332</v>
      </c>
      <c r="T92" s="12">
        <f t="shared" si="7"/>
        <v>2.0963139380255496</v>
      </c>
      <c r="U92" s="12">
        <f t="shared" si="8"/>
        <v>6.2889418140766484E-2</v>
      </c>
    </row>
    <row r="93" spans="1:21" x14ac:dyDescent="0.3">
      <c r="A93" s="1">
        <v>45120</v>
      </c>
      <c r="B93" s="12">
        <v>2</v>
      </c>
      <c r="C93" s="1" t="s">
        <v>10</v>
      </c>
      <c r="D93" t="s">
        <v>159</v>
      </c>
      <c r="E93">
        <v>2</v>
      </c>
      <c r="F93">
        <v>15</v>
      </c>
      <c r="G93">
        <v>7</v>
      </c>
      <c r="H93" t="s">
        <v>17</v>
      </c>
      <c r="I93" t="s">
        <v>18</v>
      </c>
      <c r="J93" s="2" t="s">
        <v>22</v>
      </c>
      <c r="K93">
        <v>15</v>
      </c>
      <c r="L93" s="2">
        <v>7.5</v>
      </c>
      <c r="M93">
        <v>5.1900000000000002E-3</v>
      </c>
      <c r="N93">
        <v>3.375</v>
      </c>
      <c r="O93">
        <v>1</v>
      </c>
      <c r="P93">
        <v>69.918222815654971</v>
      </c>
      <c r="Q93" s="9">
        <v>3</v>
      </c>
      <c r="R93">
        <v>2.0975466844696489</v>
      </c>
      <c r="S93" s="12">
        <f t="shared" si="6"/>
        <v>25</v>
      </c>
      <c r="T93" s="12">
        <f t="shared" si="7"/>
        <v>116.53037135942495</v>
      </c>
      <c r="U93" s="12">
        <f t="shared" si="8"/>
        <v>3.4959111407827481</v>
      </c>
    </row>
    <row r="94" spans="1:21" x14ac:dyDescent="0.3">
      <c r="A94" s="1">
        <v>45120</v>
      </c>
      <c r="B94" s="12">
        <v>2</v>
      </c>
      <c r="C94" s="1" t="s">
        <v>10</v>
      </c>
      <c r="D94" t="s">
        <v>159</v>
      </c>
      <c r="E94">
        <v>2</v>
      </c>
      <c r="F94">
        <v>15</v>
      </c>
      <c r="G94">
        <v>7</v>
      </c>
      <c r="H94" t="s">
        <v>17</v>
      </c>
      <c r="I94" t="s">
        <v>18</v>
      </c>
      <c r="J94" s="2" t="s">
        <v>14</v>
      </c>
      <c r="K94">
        <v>1</v>
      </c>
      <c r="L94" s="2">
        <v>17.5</v>
      </c>
      <c r="M94">
        <v>5.1900000000000002E-3</v>
      </c>
      <c r="N94">
        <v>3.375</v>
      </c>
      <c r="O94">
        <v>1</v>
      </c>
      <c r="P94">
        <v>81.361841978081188</v>
      </c>
      <c r="Q94" s="9">
        <v>3</v>
      </c>
      <c r="R94">
        <v>2.4408552593424355</v>
      </c>
      <c r="S94" s="12">
        <f t="shared" si="6"/>
        <v>1.6666666666666667</v>
      </c>
      <c r="T94" s="12">
        <f t="shared" si="7"/>
        <v>135.60306996346864</v>
      </c>
      <c r="U94" s="12">
        <f t="shared" si="8"/>
        <v>4.0680920989040592</v>
      </c>
    </row>
    <row r="95" spans="1:21" x14ac:dyDescent="0.3">
      <c r="A95" s="1">
        <v>45120</v>
      </c>
      <c r="B95" s="12">
        <v>2</v>
      </c>
      <c r="C95" s="1" t="s">
        <v>10</v>
      </c>
      <c r="D95" t="s">
        <v>159</v>
      </c>
      <c r="E95">
        <v>2</v>
      </c>
      <c r="F95">
        <v>15</v>
      </c>
      <c r="G95">
        <v>7</v>
      </c>
      <c r="H95" t="s">
        <v>148</v>
      </c>
      <c r="I95" t="s">
        <v>20</v>
      </c>
      <c r="J95" s="2" t="s">
        <v>21</v>
      </c>
      <c r="K95">
        <v>65</v>
      </c>
      <c r="L95" s="2">
        <v>2.5</v>
      </c>
      <c r="M95">
        <v>1.0699999999999999E-2</v>
      </c>
      <c r="N95">
        <v>2.9159999999999999</v>
      </c>
      <c r="O95">
        <v>1</v>
      </c>
      <c r="P95">
        <v>10.062136385873368</v>
      </c>
      <c r="Q95" s="9">
        <v>1.5</v>
      </c>
      <c r="R95">
        <v>0.15093204578810052</v>
      </c>
      <c r="S95" s="12">
        <f t="shared" si="6"/>
        <v>108.33333333333333</v>
      </c>
      <c r="T95" s="12">
        <f t="shared" si="7"/>
        <v>16.770227309788947</v>
      </c>
      <c r="U95" s="12">
        <f t="shared" si="8"/>
        <v>0.2515534096468342</v>
      </c>
    </row>
    <row r="96" spans="1:21" x14ac:dyDescent="0.3">
      <c r="A96" s="1">
        <v>45120</v>
      </c>
      <c r="B96" s="12">
        <v>2</v>
      </c>
      <c r="C96" s="1" t="s">
        <v>10</v>
      </c>
      <c r="D96" t="s">
        <v>159</v>
      </c>
      <c r="E96">
        <v>2</v>
      </c>
      <c r="F96">
        <v>15</v>
      </c>
      <c r="G96">
        <v>7</v>
      </c>
      <c r="H96" t="s">
        <v>148</v>
      </c>
      <c r="I96" t="s">
        <v>20</v>
      </c>
      <c r="J96" s="2" t="s">
        <v>22</v>
      </c>
      <c r="K96">
        <v>17</v>
      </c>
      <c r="L96" s="2">
        <v>7.5</v>
      </c>
      <c r="M96">
        <v>1.0699999999999999E-2</v>
      </c>
      <c r="N96">
        <v>2.9159999999999999</v>
      </c>
      <c r="O96">
        <v>1</v>
      </c>
      <c r="P96">
        <v>64.790501734492253</v>
      </c>
      <c r="Q96" s="9">
        <v>1.5</v>
      </c>
      <c r="R96">
        <v>0.97185752601738373</v>
      </c>
      <c r="S96" s="12">
        <f t="shared" si="6"/>
        <v>28.333333333333332</v>
      </c>
      <c r="T96" s="12">
        <f t="shared" si="7"/>
        <v>107.98416955748709</v>
      </c>
      <c r="U96" s="12">
        <f t="shared" si="8"/>
        <v>1.6197625433623062</v>
      </c>
    </row>
    <row r="97" spans="1:21" x14ac:dyDescent="0.3">
      <c r="A97" s="1">
        <v>45120</v>
      </c>
      <c r="B97" s="12">
        <v>2</v>
      </c>
      <c r="C97" s="1" t="s">
        <v>10</v>
      </c>
      <c r="D97" t="s">
        <v>159</v>
      </c>
      <c r="E97">
        <v>2</v>
      </c>
      <c r="F97">
        <v>15</v>
      </c>
      <c r="G97">
        <v>7</v>
      </c>
      <c r="H97" t="s">
        <v>148</v>
      </c>
      <c r="I97" t="s">
        <v>20</v>
      </c>
      <c r="J97" s="2" t="s">
        <v>19</v>
      </c>
      <c r="K97">
        <v>1</v>
      </c>
      <c r="L97" s="2">
        <v>12.5</v>
      </c>
      <c r="M97">
        <v>1.0699999999999999E-2</v>
      </c>
      <c r="N97">
        <v>2.9159999999999999</v>
      </c>
      <c r="O97">
        <v>1</v>
      </c>
      <c r="P97">
        <v>16.903373024938354</v>
      </c>
      <c r="Q97" s="9">
        <v>1.5</v>
      </c>
      <c r="R97">
        <v>0.25355059537407532</v>
      </c>
      <c r="S97" s="12">
        <f t="shared" si="6"/>
        <v>1.6666666666666667</v>
      </c>
      <c r="T97" s="12">
        <f t="shared" si="7"/>
        <v>28.17228837489726</v>
      </c>
      <c r="U97" s="12">
        <f t="shared" si="8"/>
        <v>0.42258432562345882</v>
      </c>
    </row>
    <row r="98" spans="1:21" x14ac:dyDescent="0.3">
      <c r="A98" s="1">
        <v>45120</v>
      </c>
      <c r="B98" s="12">
        <v>2</v>
      </c>
      <c r="C98" s="1" t="s">
        <v>10</v>
      </c>
      <c r="D98" t="s">
        <v>159</v>
      </c>
      <c r="E98">
        <v>3</v>
      </c>
      <c r="F98">
        <v>15</v>
      </c>
      <c r="G98">
        <v>6</v>
      </c>
      <c r="H98" t="s">
        <v>17</v>
      </c>
      <c r="I98" t="s">
        <v>18</v>
      </c>
      <c r="J98" s="2" t="s">
        <v>21</v>
      </c>
      <c r="K98">
        <v>3</v>
      </c>
      <c r="L98" s="2">
        <v>2.5</v>
      </c>
      <c r="M98">
        <v>5.1900000000000002E-3</v>
      </c>
      <c r="N98">
        <v>3.375</v>
      </c>
      <c r="O98">
        <v>1</v>
      </c>
      <c r="P98">
        <v>0.34303318985872633</v>
      </c>
      <c r="Q98" s="9">
        <v>3</v>
      </c>
      <c r="R98">
        <v>1.0290995695761789E-2</v>
      </c>
      <c r="S98" s="12">
        <f t="shared" si="6"/>
        <v>5</v>
      </c>
      <c r="T98" s="12">
        <f t="shared" si="7"/>
        <v>0.57172198309787714</v>
      </c>
      <c r="U98" s="12">
        <f t="shared" si="8"/>
        <v>1.7151659492936316E-2</v>
      </c>
    </row>
    <row r="99" spans="1:21" x14ac:dyDescent="0.3">
      <c r="A99" s="1">
        <v>45120</v>
      </c>
      <c r="B99" s="12">
        <v>2</v>
      </c>
      <c r="C99" s="1" t="s">
        <v>10</v>
      </c>
      <c r="D99" t="s">
        <v>159</v>
      </c>
      <c r="E99">
        <v>3</v>
      </c>
      <c r="F99">
        <v>15</v>
      </c>
      <c r="G99">
        <v>6</v>
      </c>
      <c r="H99" t="s">
        <v>148</v>
      </c>
      <c r="I99" t="s">
        <v>20</v>
      </c>
      <c r="J99" s="2" t="s">
        <v>21</v>
      </c>
      <c r="K99">
        <v>142</v>
      </c>
      <c r="L99" s="2">
        <v>2.5</v>
      </c>
      <c r="M99">
        <v>1.0699999999999999E-2</v>
      </c>
      <c r="N99">
        <v>2.9159999999999999</v>
      </c>
      <c r="O99">
        <v>1</v>
      </c>
      <c r="P99">
        <v>21.981897950677205</v>
      </c>
      <c r="Q99" s="9">
        <v>1.5</v>
      </c>
      <c r="R99">
        <v>0.32972846926015803</v>
      </c>
      <c r="S99" s="12">
        <f t="shared" si="6"/>
        <v>236.66666666666666</v>
      </c>
      <c r="T99" s="12">
        <f t="shared" si="7"/>
        <v>36.636496584462009</v>
      </c>
      <c r="U99" s="12">
        <f t="shared" si="8"/>
        <v>0.54954744876692996</v>
      </c>
    </row>
    <row r="100" spans="1:21" x14ac:dyDescent="0.3">
      <c r="A100" s="1">
        <v>45120</v>
      </c>
      <c r="B100" s="12">
        <v>2</v>
      </c>
      <c r="C100" s="1" t="s">
        <v>10</v>
      </c>
      <c r="D100" t="s">
        <v>159</v>
      </c>
      <c r="E100">
        <v>3</v>
      </c>
      <c r="F100">
        <v>15</v>
      </c>
      <c r="G100">
        <v>6</v>
      </c>
      <c r="H100" t="s">
        <v>148</v>
      </c>
      <c r="I100" t="s">
        <v>20</v>
      </c>
      <c r="J100" s="2" t="s">
        <v>22</v>
      </c>
      <c r="K100">
        <v>27</v>
      </c>
      <c r="L100" s="2">
        <v>7.5</v>
      </c>
      <c r="M100">
        <v>1.0699999999999999E-2</v>
      </c>
      <c r="N100">
        <v>2.9159999999999999</v>
      </c>
      <c r="O100">
        <v>1</v>
      </c>
      <c r="P100">
        <v>102.90256157831122</v>
      </c>
      <c r="Q100" s="9">
        <v>1.5</v>
      </c>
      <c r="R100">
        <v>1.5435384236746683</v>
      </c>
      <c r="S100" s="12">
        <f t="shared" si="6"/>
        <v>45</v>
      </c>
      <c r="T100" s="12">
        <f t="shared" si="7"/>
        <v>171.50426929718537</v>
      </c>
      <c r="U100" s="12">
        <f t="shared" si="8"/>
        <v>2.5725640394577804</v>
      </c>
    </row>
    <row r="101" spans="1:21" x14ac:dyDescent="0.3">
      <c r="A101" s="1">
        <v>45120</v>
      </c>
      <c r="B101" s="12">
        <v>2</v>
      </c>
      <c r="C101" s="1" t="s">
        <v>10</v>
      </c>
      <c r="D101" t="s">
        <v>159</v>
      </c>
      <c r="E101">
        <v>3</v>
      </c>
      <c r="F101">
        <v>15</v>
      </c>
      <c r="G101">
        <v>6</v>
      </c>
      <c r="H101" t="s">
        <v>148</v>
      </c>
      <c r="I101" t="s">
        <v>20</v>
      </c>
      <c r="J101" s="2" t="s">
        <v>19</v>
      </c>
      <c r="K101">
        <v>2</v>
      </c>
      <c r="L101" s="2">
        <v>12.5</v>
      </c>
      <c r="M101">
        <v>1.0699999999999999E-2</v>
      </c>
      <c r="N101">
        <v>2.9159999999999999</v>
      </c>
      <c r="O101">
        <v>1</v>
      </c>
      <c r="P101">
        <v>33.806746049876708</v>
      </c>
      <c r="Q101" s="9">
        <v>1.5</v>
      </c>
      <c r="R101">
        <v>0.50710119074815063</v>
      </c>
      <c r="S101" s="12">
        <f t="shared" si="6"/>
        <v>3.3333333333333335</v>
      </c>
      <c r="T101" s="12">
        <f t="shared" si="7"/>
        <v>56.34457674979452</v>
      </c>
      <c r="U101" s="12">
        <f t="shared" si="8"/>
        <v>0.84516865124691765</v>
      </c>
    </row>
    <row r="102" spans="1:21" x14ac:dyDescent="0.3">
      <c r="A102" s="1">
        <v>45160</v>
      </c>
      <c r="B102" s="12">
        <v>2</v>
      </c>
      <c r="C102" s="1" t="s">
        <v>10</v>
      </c>
      <c r="D102" t="s">
        <v>162</v>
      </c>
      <c r="E102">
        <v>1</v>
      </c>
      <c r="F102">
        <v>10</v>
      </c>
      <c r="G102">
        <v>6</v>
      </c>
      <c r="H102" t="s">
        <v>40</v>
      </c>
      <c r="I102" t="s">
        <v>41</v>
      </c>
      <c r="J102" s="2" t="s">
        <v>19</v>
      </c>
      <c r="K102">
        <v>1</v>
      </c>
      <c r="L102" s="2">
        <v>12.5</v>
      </c>
      <c r="M102">
        <v>0.20899999999999999</v>
      </c>
      <c r="N102">
        <v>0.2354</v>
      </c>
      <c r="O102">
        <v>1</v>
      </c>
      <c r="P102">
        <v>0.37875546086118328</v>
      </c>
      <c r="Q102" s="9">
        <v>6.9</v>
      </c>
      <c r="R102">
        <v>2.6134126799421648E-2</v>
      </c>
      <c r="S102" s="12">
        <f t="shared" si="6"/>
        <v>1.6666666666666667</v>
      </c>
      <c r="T102" s="12">
        <f t="shared" si="7"/>
        <v>0.6312591014353055</v>
      </c>
      <c r="U102" s="12">
        <f t="shared" si="8"/>
        <v>4.3556877999036077E-2</v>
      </c>
    </row>
    <row r="103" spans="1:21" x14ac:dyDescent="0.3">
      <c r="A103" s="1">
        <v>45160</v>
      </c>
      <c r="B103" s="12">
        <v>2</v>
      </c>
      <c r="C103" s="1" t="s">
        <v>10</v>
      </c>
      <c r="D103" t="s">
        <v>162</v>
      </c>
      <c r="E103">
        <v>1</v>
      </c>
      <c r="F103">
        <v>10</v>
      </c>
      <c r="G103">
        <v>6</v>
      </c>
      <c r="H103" t="s">
        <v>42</v>
      </c>
      <c r="I103" t="s">
        <v>43</v>
      </c>
      <c r="J103" s="2" t="s">
        <v>19</v>
      </c>
      <c r="K103">
        <v>1</v>
      </c>
      <c r="L103" s="2">
        <v>12.5</v>
      </c>
      <c r="M103">
        <v>0.309</v>
      </c>
      <c r="N103">
        <v>2.23</v>
      </c>
      <c r="O103">
        <v>1</v>
      </c>
      <c r="P103">
        <v>86.31132991714324</v>
      </c>
      <c r="Q103" s="9">
        <v>2.2999999999999998</v>
      </c>
      <c r="R103">
        <v>1.9851605880942944</v>
      </c>
      <c r="S103" s="12">
        <f t="shared" si="6"/>
        <v>1.6666666666666667</v>
      </c>
      <c r="T103" s="12">
        <f t="shared" si="7"/>
        <v>143.85221652857209</v>
      </c>
      <c r="U103" s="12">
        <f t="shared" si="8"/>
        <v>3.3086009801571574</v>
      </c>
    </row>
    <row r="104" spans="1:21" x14ac:dyDescent="0.3">
      <c r="A104" s="1">
        <v>45160</v>
      </c>
      <c r="B104" s="12">
        <v>2</v>
      </c>
      <c r="C104" s="1" t="s">
        <v>10</v>
      </c>
      <c r="D104" t="s">
        <v>162</v>
      </c>
      <c r="E104">
        <v>1</v>
      </c>
      <c r="F104">
        <v>10</v>
      </c>
      <c r="G104">
        <v>6</v>
      </c>
      <c r="H104" t="s">
        <v>17</v>
      </c>
      <c r="I104" t="s">
        <v>18</v>
      </c>
      <c r="J104" s="2" t="s">
        <v>22</v>
      </c>
      <c r="K104">
        <v>20</v>
      </c>
      <c r="L104" s="2">
        <v>7.5</v>
      </c>
      <c r="M104">
        <v>5.1900000000000002E-3</v>
      </c>
      <c r="N104">
        <v>3.375</v>
      </c>
      <c r="O104">
        <v>1</v>
      </c>
      <c r="P104">
        <v>93.224297087539952</v>
      </c>
      <c r="Q104" s="9">
        <v>3</v>
      </c>
      <c r="R104">
        <v>2.7967289126261985</v>
      </c>
      <c r="S104" s="12">
        <f t="shared" si="6"/>
        <v>33.333333333333329</v>
      </c>
      <c r="T104" s="12">
        <f t="shared" si="7"/>
        <v>155.37382847923325</v>
      </c>
      <c r="U104" s="12">
        <f t="shared" si="8"/>
        <v>4.6612148543769969</v>
      </c>
    </row>
    <row r="105" spans="1:21" x14ac:dyDescent="0.3">
      <c r="A105" s="1">
        <v>45160</v>
      </c>
      <c r="B105" s="12">
        <v>2</v>
      </c>
      <c r="C105" s="1" t="s">
        <v>10</v>
      </c>
      <c r="D105" t="s">
        <v>162</v>
      </c>
      <c r="E105">
        <v>1</v>
      </c>
      <c r="F105">
        <v>10</v>
      </c>
      <c r="G105">
        <v>6</v>
      </c>
      <c r="H105" t="s">
        <v>148</v>
      </c>
      <c r="I105" t="s">
        <v>20</v>
      </c>
      <c r="J105" s="2" t="s">
        <v>19</v>
      </c>
      <c r="K105">
        <v>2</v>
      </c>
      <c r="L105" s="2">
        <v>12.5</v>
      </c>
      <c r="M105">
        <v>1.0699999999999999E-2</v>
      </c>
      <c r="N105">
        <v>2.9159999999999999</v>
      </c>
      <c r="O105">
        <v>1</v>
      </c>
      <c r="P105">
        <v>33.806746049876708</v>
      </c>
      <c r="Q105" s="9">
        <v>1.5</v>
      </c>
      <c r="R105">
        <v>0.50710119074815063</v>
      </c>
      <c r="S105" s="12">
        <f t="shared" si="6"/>
        <v>3.3333333333333335</v>
      </c>
      <c r="T105" s="12">
        <f t="shared" si="7"/>
        <v>56.34457674979452</v>
      </c>
      <c r="U105" s="12">
        <f t="shared" si="8"/>
        <v>0.84516865124691765</v>
      </c>
    </row>
    <row r="106" spans="1:21" x14ac:dyDescent="0.3">
      <c r="A106" s="1">
        <v>45160</v>
      </c>
      <c r="B106" s="12">
        <v>2</v>
      </c>
      <c r="C106" s="1" t="s">
        <v>10</v>
      </c>
      <c r="D106" t="s">
        <v>162</v>
      </c>
      <c r="E106">
        <v>1</v>
      </c>
      <c r="F106">
        <v>10</v>
      </c>
      <c r="G106">
        <v>6</v>
      </c>
      <c r="H106" t="s">
        <v>148</v>
      </c>
      <c r="I106" t="s">
        <v>20</v>
      </c>
      <c r="J106" s="2" t="s">
        <v>21</v>
      </c>
      <c r="K106">
        <v>40</v>
      </c>
      <c r="L106" s="2">
        <v>2.5</v>
      </c>
      <c r="M106">
        <v>1.0699999999999999E-2</v>
      </c>
      <c r="N106">
        <v>2.9159999999999999</v>
      </c>
      <c r="O106">
        <v>1</v>
      </c>
      <c r="P106">
        <v>6.1920839297682262</v>
      </c>
      <c r="Q106" s="9">
        <v>1.5</v>
      </c>
      <c r="R106">
        <v>9.2881258946523396E-2</v>
      </c>
      <c r="S106" s="12">
        <f t="shared" si="6"/>
        <v>66.666666666666657</v>
      </c>
      <c r="T106" s="12">
        <f t="shared" si="7"/>
        <v>10.320139882947043</v>
      </c>
      <c r="U106" s="12">
        <f t="shared" si="8"/>
        <v>0.15480209824420565</v>
      </c>
    </row>
    <row r="107" spans="1:21" x14ac:dyDescent="0.3">
      <c r="A107" s="1">
        <v>45160</v>
      </c>
      <c r="B107" s="12">
        <v>2</v>
      </c>
      <c r="C107" s="1" t="s">
        <v>10</v>
      </c>
      <c r="D107" t="s">
        <v>162</v>
      </c>
      <c r="E107">
        <v>1</v>
      </c>
      <c r="F107">
        <v>10</v>
      </c>
      <c r="G107">
        <v>6</v>
      </c>
      <c r="H107" t="s">
        <v>148</v>
      </c>
      <c r="I107" t="s">
        <v>20</v>
      </c>
      <c r="J107" s="2" t="s">
        <v>22</v>
      </c>
      <c r="K107">
        <v>400</v>
      </c>
      <c r="L107" s="2">
        <v>7.5</v>
      </c>
      <c r="M107">
        <v>1.0699999999999999E-2</v>
      </c>
      <c r="N107">
        <v>2.9159999999999999</v>
      </c>
      <c r="O107">
        <v>1</v>
      </c>
      <c r="P107">
        <v>1524.4823937527588</v>
      </c>
      <c r="Q107" s="9">
        <v>1.5</v>
      </c>
      <c r="R107">
        <v>22.867235906291381</v>
      </c>
      <c r="S107" s="12">
        <f t="shared" si="6"/>
        <v>666.66666666666674</v>
      </c>
      <c r="T107" s="12">
        <f t="shared" si="7"/>
        <v>2540.803989587931</v>
      </c>
      <c r="U107" s="12">
        <f t="shared" si="8"/>
        <v>38.112059843818969</v>
      </c>
    </row>
    <row r="108" spans="1:21" x14ac:dyDescent="0.3">
      <c r="A108" s="1">
        <v>45160</v>
      </c>
      <c r="B108" s="12">
        <v>2</v>
      </c>
      <c r="C108" s="1" t="s">
        <v>10</v>
      </c>
      <c r="D108" t="s">
        <v>162</v>
      </c>
      <c r="E108">
        <v>2</v>
      </c>
      <c r="F108">
        <v>10</v>
      </c>
      <c r="G108">
        <v>6</v>
      </c>
      <c r="H108" t="s">
        <v>42</v>
      </c>
      <c r="I108" t="s">
        <v>43</v>
      </c>
      <c r="J108" s="2" t="s">
        <v>22</v>
      </c>
      <c r="K108">
        <v>1</v>
      </c>
      <c r="L108" s="2">
        <v>7.5</v>
      </c>
      <c r="M108">
        <v>0.309</v>
      </c>
      <c r="N108">
        <v>2.23</v>
      </c>
      <c r="O108">
        <v>1</v>
      </c>
      <c r="P108">
        <v>27.627723237844624</v>
      </c>
      <c r="Q108" s="9">
        <v>2.2999999999999998</v>
      </c>
      <c r="R108">
        <v>0.63543763447042634</v>
      </c>
      <c r="S108" s="12">
        <f t="shared" si="6"/>
        <v>1.6666666666666667</v>
      </c>
      <c r="T108" s="12">
        <f t="shared" si="7"/>
        <v>46.046205396407707</v>
      </c>
      <c r="U108" s="12">
        <f t="shared" si="8"/>
        <v>1.0590627241173771</v>
      </c>
    </row>
    <row r="109" spans="1:21" x14ac:dyDescent="0.3">
      <c r="A109" s="1">
        <v>45160</v>
      </c>
      <c r="B109" s="12">
        <v>2</v>
      </c>
      <c r="C109" s="1" t="s">
        <v>10</v>
      </c>
      <c r="D109" t="s">
        <v>162</v>
      </c>
      <c r="E109">
        <v>2</v>
      </c>
      <c r="F109">
        <v>10</v>
      </c>
      <c r="G109">
        <v>6</v>
      </c>
      <c r="H109" t="s">
        <v>42</v>
      </c>
      <c r="I109" t="s">
        <v>43</v>
      </c>
      <c r="J109" s="2" t="s">
        <v>14</v>
      </c>
      <c r="K109">
        <v>1</v>
      </c>
      <c r="L109" s="2">
        <v>17.5</v>
      </c>
      <c r="M109">
        <v>0.309</v>
      </c>
      <c r="N109">
        <v>2.23</v>
      </c>
      <c r="O109">
        <v>1</v>
      </c>
      <c r="P109">
        <v>182.78195914602082</v>
      </c>
      <c r="Q109" s="9">
        <v>2.2999999999999998</v>
      </c>
      <c r="R109">
        <v>4.2039850603584785</v>
      </c>
      <c r="S109" s="12">
        <f t="shared" si="6"/>
        <v>1.6666666666666667</v>
      </c>
      <c r="T109" s="12">
        <f t="shared" si="7"/>
        <v>304.63659857670137</v>
      </c>
      <c r="U109" s="12">
        <f t="shared" si="8"/>
        <v>7.0066417672641306</v>
      </c>
    </row>
    <row r="110" spans="1:21" x14ac:dyDescent="0.3">
      <c r="A110" s="1">
        <v>45160</v>
      </c>
      <c r="B110" s="12">
        <v>2</v>
      </c>
      <c r="C110" s="1" t="s">
        <v>10</v>
      </c>
      <c r="D110" t="s">
        <v>162</v>
      </c>
      <c r="E110">
        <v>2</v>
      </c>
      <c r="F110">
        <v>10</v>
      </c>
      <c r="G110">
        <v>6</v>
      </c>
      <c r="H110" t="s">
        <v>12</v>
      </c>
      <c r="I110" t="s">
        <v>13</v>
      </c>
      <c r="J110" s="2" t="s">
        <v>16</v>
      </c>
      <c r="K110">
        <v>4</v>
      </c>
      <c r="L110" s="2">
        <v>27.5</v>
      </c>
      <c r="M110">
        <v>1.44E-2</v>
      </c>
      <c r="N110">
        <v>3.0529999999999999</v>
      </c>
      <c r="O110">
        <v>1</v>
      </c>
      <c r="P110">
        <v>1427.9243438301719</v>
      </c>
      <c r="Q110" s="9">
        <v>14.4</v>
      </c>
      <c r="R110">
        <v>205.62110551154478</v>
      </c>
      <c r="S110" s="12">
        <f t="shared" si="6"/>
        <v>6.666666666666667</v>
      </c>
      <c r="T110" s="12">
        <f t="shared" si="7"/>
        <v>2379.8739063836197</v>
      </c>
      <c r="U110" s="12">
        <f t="shared" si="8"/>
        <v>342.70184251924132</v>
      </c>
    </row>
    <row r="111" spans="1:21" x14ac:dyDescent="0.3">
      <c r="A111" s="1">
        <v>45160</v>
      </c>
      <c r="B111" s="12">
        <v>2</v>
      </c>
      <c r="C111" s="1" t="s">
        <v>10</v>
      </c>
      <c r="D111" t="s">
        <v>162</v>
      </c>
      <c r="E111">
        <v>2</v>
      </c>
      <c r="F111">
        <v>10</v>
      </c>
      <c r="G111">
        <v>6</v>
      </c>
      <c r="H111" t="s">
        <v>148</v>
      </c>
      <c r="I111" t="s">
        <v>20</v>
      </c>
      <c r="J111" s="2" t="s">
        <v>21</v>
      </c>
      <c r="K111">
        <v>3</v>
      </c>
      <c r="L111" s="2">
        <v>2.5</v>
      </c>
      <c r="M111">
        <v>1.0699999999999999E-2</v>
      </c>
      <c r="N111">
        <v>2.9159999999999999</v>
      </c>
      <c r="O111">
        <v>1</v>
      </c>
      <c r="P111">
        <v>0.46440629473261696</v>
      </c>
      <c r="Q111" s="9">
        <v>1.5</v>
      </c>
      <c r="R111">
        <v>6.9660944209892538E-3</v>
      </c>
      <c r="S111" s="12">
        <f t="shared" si="6"/>
        <v>5</v>
      </c>
      <c r="T111" s="12">
        <f t="shared" si="7"/>
        <v>0.77401049122102827</v>
      </c>
      <c r="U111" s="12">
        <f t="shared" si="8"/>
        <v>1.1610157368315424E-2</v>
      </c>
    </row>
    <row r="112" spans="1:21" x14ac:dyDescent="0.3">
      <c r="A112" s="1">
        <v>45160</v>
      </c>
      <c r="B112" s="12">
        <v>2</v>
      </c>
      <c r="C112" s="1" t="s">
        <v>10</v>
      </c>
      <c r="D112" t="s">
        <v>162</v>
      </c>
      <c r="E112">
        <v>2</v>
      </c>
      <c r="F112">
        <v>10</v>
      </c>
      <c r="G112">
        <v>6</v>
      </c>
      <c r="H112" t="s">
        <v>148</v>
      </c>
      <c r="I112" t="s">
        <v>20</v>
      </c>
      <c r="J112" s="2" t="s">
        <v>22</v>
      </c>
      <c r="K112">
        <v>180</v>
      </c>
      <c r="L112" s="2">
        <v>7.5</v>
      </c>
      <c r="M112">
        <v>1.0699999999999999E-2</v>
      </c>
      <c r="N112">
        <v>2.9159999999999999</v>
      </c>
      <c r="O112">
        <v>1</v>
      </c>
      <c r="P112">
        <v>686.0170771887415</v>
      </c>
      <c r="Q112" s="9">
        <v>1.5</v>
      </c>
      <c r="R112">
        <v>10.290256157831122</v>
      </c>
      <c r="S112" s="12">
        <f t="shared" si="6"/>
        <v>300</v>
      </c>
      <c r="T112" s="12">
        <f t="shared" si="7"/>
        <v>1143.3617953145692</v>
      </c>
      <c r="U112" s="12">
        <f t="shared" si="8"/>
        <v>17.150426929718538</v>
      </c>
    </row>
    <row r="113" spans="1:21" x14ac:dyDescent="0.3">
      <c r="A113" s="1">
        <v>45160</v>
      </c>
      <c r="B113" s="12">
        <v>2</v>
      </c>
      <c r="C113" s="1" t="s">
        <v>10</v>
      </c>
      <c r="D113" t="s">
        <v>162</v>
      </c>
      <c r="E113">
        <v>2</v>
      </c>
      <c r="F113">
        <v>10</v>
      </c>
      <c r="G113">
        <v>6</v>
      </c>
      <c r="H113" t="s">
        <v>148</v>
      </c>
      <c r="I113" t="s">
        <v>20</v>
      </c>
      <c r="J113" s="2" t="s">
        <v>19</v>
      </c>
      <c r="K113">
        <v>1</v>
      </c>
      <c r="L113" s="2">
        <v>12.5</v>
      </c>
      <c r="M113">
        <v>1.0699999999999999E-2</v>
      </c>
      <c r="N113">
        <v>2.9159999999999999</v>
      </c>
      <c r="O113">
        <v>1</v>
      </c>
      <c r="P113">
        <v>16.903373024938354</v>
      </c>
      <c r="Q113" s="9">
        <v>1.5</v>
      </c>
      <c r="R113">
        <v>0.25355059537407532</v>
      </c>
      <c r="S113" s="12">
        <f t="shared" si="6"/>
        <v>1.6666666666666667</v>
      </c>
      <c r="T113" s="12">
        <f t="shared" si="7"/>
        <v>28.17228837489726</v>
      </c>
      <c r="U113" s="12">
        <f t="shared" si="8"/>
        <v>0.42258432562345882</v>
      </c>
    </row>
    <row r="114" spans="1:21" x14ac:dyDescent="0.3">
      <c r="A114" s="1">
        <v>45160</v>
      </c>
      <c r="B114" s="12">
        <v>2</v>
      </c>
      <c r="C114" s="1" t="s">
        <v>10</v>
      </c>
      <c r="D114" t="s">
        <v>162</v>
      </c>
      <c r="E114">
        <v>3</v>
      </c>
      <c r="F114">
        <v>15</v>
      </c>
      <c r="G114">
        <v>5</v>
      </c>
      <c r="H114" t="s">
        <v>44</v>
      </c>
      <c r="I114" t="s">
        <v>45</v>
      </c>
      <c r="J114" s="2" t="s">
        <v>16</v>
      </c>
      <c r="K114">
        <v>1</v>
      </c>
      <c r="L114" s="2">
        <v>27.5</v>
      </c>
      <c r="M114">
        <v>5.1599999999999997E-3</v>
      </c>
      <c r="N114">
        <v>3.3460000000000001</v>
      </c>
      <c r="O114">
        <v>1</v>
      </c>
      <c r="P114">
        <v>337.79786098012244</v>
      </c>
      <c r="Q114" s="9">
        <v>0</v>
      </c>
      <c r="R114">
        <v>0</v>
      </c>
      <c r="S114" s="12">
        <f t="shared" si="6"/>
        <v>1.6666666666666667</v>
      </c>
      <c r="T114" s="12">
        <f t="shared" si="7"/>
        <v>562.99643496687077</v>
      </c>
      <c r="U114" s="12">
        <f t="shared" si="8"/>
        <v>0</v>
      </c>
    </row>
    <row r="115" spans="1:21" x14ac:dyDescent="0.3">
      <c r="A115" s="1">
        <v>45160</v>
      </c>
      <c r="B115" s="12">
        <v>2</v>
      </c>
      <c r="C115" s="1" t="s">
        <v>10</v>
      </c>
      <c r="D115" t="s">
        <v>162</v>
      </c>
      <c r="E115">
        <v>3</v>
      </c>
      <c r="F115">
        <v>15</v>
      </c>
      <c r="G115">
        <v>5</v>
      </c>
      <c r="H115" t="s">
        <v>12</v>
      </c>
      <c r="I115" t="s">
        <v>13</v>
      </c>
      <c r="J115" s="2" t="s">
        <v>16</v>
      </c>
      <c r="K115">
        <v>2</v>
      </c>
      <c r="L115" s="2">
        <v>27.5</v>
      </c>
      <c r="M115">
        <v>1.44E-2</v>
      </c>
      <c r="N115">
        <v>3.0529999999999999</v>
      </c>
      <c r="O115">
        <v>1</v>
      </c>
      <c r="P115">
        <v>713.96217191508595</v>
      </c>
      <c r="Q115" s="9">
        <v>14.4</v>
      </c>
      <c r="R115">
        <v>102.81055275577239</v>
      </c>
      <c r="S115" s="12">
        <f t="shared" si="6"/>
        <v>3.3333333333333335</v>
      </c>
      <c r="T115" s="12">
        <f t="shared" si="7"/>
        <v>1189.9369531918098</v>
      </c>
      <c r="U115" s="12">
        <f t="shared" si="8"/>
        <v>171.35092125962066</v>
      </c>
    </row>
    <row r="116" spans="1:21" x14ac:dyDescent="0.3">
      <c r="A116" s="1">
        <v>45160</v>
      </c>
      <c r="B116" s="12">
        <v>2</v>
      </c>
      <c r="C116" s="1" t="s">
        <v>10</v>
      </c>
      <c r="D116" t="s">
        <v>162</v>
      </c>
      <c r="E116">
        <v>3</v>
      </c>
      <c r="F116">
        <v>15</v>
      </c>
      <c r="G116">
        <v>5</v>
      </c>
      <c r="H116" t="s">
        <v>148</v>
      </c>
      <c r="I116" t="s">
        <v>20</v>
      </c>
      <c r="J116" s="2" t="s">
        <v>21</v>
      </c>
      <c r="K116">
        <v>140</v>
      </c>
      <c r="L116" s="2">
        <v>2.5</v>
      </c>
      <c r="M116">
        <v>1.0699999999999999E-2</v>
      </c>
      <c r="N116">
        <v>2.9159999999999999</v>
      </c>
      <c r="O116">
        <v>1</v>
      </c>
      <c r="P116">
        <v>21.672293754188793</v>
      </c>
      <c r="Q116" s="9">
        <v>1.5</v>
      </c>
      <c r="R116">
        <v>0.32508440631283186</v>
      </c>
      <c r="S116" s="12">
        <f t="shared" si="6"/>
        <v>233.33333333333334</v>
      </c>
      <c r="T116" s="12">
        <f t="shared" si="7"/>
        <v>36.120489590314655</v>
      </c>
      <c r="U116" s="12">
        <f t="shared" si="8"/>
        <v>0.54180734385471974</v>
      </c>
    </row>
    <row r="117" spans="1:21" x14ac:dyDescent="0.3">
      <c r="A117" s="1">
        <v>45160</v>
      </c>
      <c r="B117" s="12">
        <v>2</v>
      </c>
      <c r="C117" s="1" t="s">
        <v>10</v>
      </c>
      <c r="D117" t="s">
        <v>162</v>
      </c>
      <c r="E117">
        <v>3</v>
      </c>
      <c r="F117">
        <v>15</v>
      </c>
      <c r="G117">
        <v>5</v>
      </c>
      <c r="H117" t="s">
        <v>148</v>
      </c>
      <c r="I117" t="s">
        <v>20</v>
      </c>
      <c r="J117" s="2" t="s">
        <v>22</v>
      </c>
      <c r="K117">
        <v>320</v>
      </c>
      <c r="L117" s="2">
        <v>7.5</v>
      </c>
      <c r="M117">
        <v>1.0699999999999999E-2</v>
      </c>
      <c r="N117">
        <v>2.9159999999999999</v>
      </c>
      <c r="O117">
        <v>1</v>
      </c>
      <c r="P117">
        <v>1219.585915002207</v>
      </c>
      <c r="Q117" s="9">
        <v>1.5</v>
      </c>
      <c r="R117">
        <v>18.293788725033103</v>
      </c>
      <c r="S117" s="12">
        <f t="shared" si="6"/>
        <v>533.33333333333326</v>
      </c>
      <c r="T117" s="12">
        <f t="shared" si="7"/>
        <v>2032.6431916703448</v>
      </c>
      <c r="U117" s="12">
        <f t="shared" si="8"/>
        <v>30.489647875055169</v>
      </c>
    </row>
    <row r="118" spans="1:21" x14ac:dyDescent="0.3">
      <c r="A118" s="1">
        <v>45160</v>
      </c>
      <c r="B118" s="12">
        <v>2</v>
      </c>
      <c r="C118" s="1" t="s">
        <v>10</v>
      </c>
      <c r="D118" t="s">
        <v>162</v>
      </c>
      <c r="E118">
        <v>3</v>
      </c>
      <c r="F118">
        <v>15</v>
      </c>
      <c r="G118">
        <v>5</v>
      </c>
      <c r="H118" t="s">
        <v>148</v>
      </c>
      <c r="I118" t="s">
        <v>20</v>
      </c>
      <c r="J118" s="2" t="s">
        <v>19</v>
      </c>
      <c r="K118">
        <v>3</v>
      </c>
      <c r="L118" s="2">
        <v>12.5</v>
      </c>
      <c r="M118">
        <v>1.0699999999999999E-2</v>
      </c>
      <c r="N118">
        <v>2.9159999999999999</v>
      </c>
      <c r="O118">
        <v>1</v>
      </c>
      <c r="P118">
        <v>50.710119074815061</v>
      </c>
      <c r="Q118" s="9">
        <v>1.5</v>
      </c>
      <c r="R118">
        <v>0.76065178612222595</v>
      </c>
      <c r="S118" s="12">
        <f t="shared" si="6"/>
        <v>5</v>
      </c>
      <c r="T118" s="12">
        <f t="shared" si="7"/>
        <v>84.516865124691762</v>
      </c>
      <c r="U118" s="12">
        <f t="shared" si="8"/>
        <v>1.2677529768703766</v>
      </c>
    </row>
    <row r="119" spans="1:21" x14ac:dyDescent="0.3">
      <c r="A119" s="1">
        <v>45160</v>
      </c>
      <c r="B119" s="12">
        <v>2</v>
      </c>
      <c r="C119" s="1" t="s">
        <v>10</v>
      </c>
      <c r="D119" t="s">
        <v>161</v>
      </c>
      <c r="E119">
        <v>1</v>
      </c>
      <c r="F119">
        <v>15</v>
      </c>
      <c r="G119">
        <v>7</v>
      </c>
      <c r="H119" t="s">
        <v>17</v>
      </c>
      <c r="I119" t="s">
        <v>18</v>
      </c>
      <c r="J119" s="2" t="s">
        <v>21</v>
      </c>
      <c r="K119">
        <v>2</v>
      </c>
      <c r="L119" s="2">
        <v>2.5</v>
      </c>
      <c r="M119">
        <v>5.1900000000000002E-3</v>
      </c>
      <c r="N119">
        <v>3.375</v>
      </c>
      <c r="O119">
        <v>1</v>
      </c>
      <c r="P119">
        <v>0.22868879323915087</v>
      </c>
      <c r="Q119" s="9">
        <v>3</v>
      </c>
      <c r="R119">
        <v>6.8606637971745255E-3</v>
      </c>
      <c r="S119" s="12">
        <f t="shared" si="6"/>
        <v>3.3333333333333335</v>
      </c>
      <c r="T119" s="12">
        <f t="shared" si="7"/>
        <v>0.38114798873191813</v>
      </c>
      <c r="U119" s="12">
        <f t="shared" si="8"/>
        <v>1.1434439661957542E-2</v>
      </c>
    </row>
    <row r="120" spans="1:21" x14ac:dyDescent="0.3">
      <c r="A120" s="1">
        <v>45160</v>
      </c>
      <c r="B120" s="12">
        <v>2</v>
      </c>
      <c r="C120" s="1" t="s">
        <v>10</v>
      </c>
      <c r="D120" t="s">
        <v>161</v>
      </c>
      <c r="E120">
        <v>1</v>
      </c>
      <c r="F120">
        <v>15</v>
      </c>
      <c r="G120">
        <v>7</v>
      </c>
      <c r="H120" t="s">
        <v>17</v>
      </c>
      <c r="I120" t="s">
        <v>18</v>
      </c>
      <c r="J120" s="2" t="s">
        <v>22</v>
      </c>
      <c r="K120">
        <v>5</v>
      </c>
      <c r="L120" s="2">
        <v>7.5</v>
      </c>
      <c r="M120">
        <v>5.1900000000000002E-3</v>
      </c>
      <c r="N120">
        <v>3.375</v>
      </c>
      <c r="O120">
        <v>1</v>
      </c>
      <c r="P120">
        <v>23.306074271884988</v>
      </c>
      <c r="Q120" s="9">
        <v>3</v>
      </c>
      <c r="R120">
        <v>0.69918222815654962</v>
      </c>
      <c r="S120" s="12">
        <f t="shared" si="6"/>
        <v>8.3333333333333321</v>
      </c>
      <c r="T120" s="12">
        <f t="shared" si="7"/>
        <v>38.843457119808313</v>
      </c>
      <c r="U120" s="12">
        <f t="shared" si="8"/>
        <v>1.1653037135942492</v>
      </c>
    </row>
    <row r="121" spans="1:21" x14ac:dyDescent="0.3">
      <c r="A121" s="1">
        <v>45160</v>
      </c>
      <c r="B121" s="12">
        <v>2</v>
      </c>
      <c r="C121" s="1" t="s">
        <v>10</v>
      </c>
      <c r="D121" t="s">
        <v>161</v>
      </c>
      <c r="E121">
        <v>1</v>
      </c>
      <c r="F121">
        <v>15</v>
      </c>
      <c r="G121">
        <v>7</v>
      </c>
      <c r="H121" t="s">
        <v>148</v>
      </c>
      <c r="I121" t="s">
        <v>20</v>
      </c>
      <c r="J121" s="2" t="s">
        <v>21</v>
      </c>
      <c r="K121">
        <v>35</v>
      </c>
      <c r="L121" s="2">
        <v>2.5</v>
      </c>
      <c r="M121">
        <v>1.0699999999999999E-2</v>
      </c>
      <c r="N121">
        <v>2.9159999999999999</v>
      </c>
      <c r="O121">
        <v>1</v>
      </c>
      <c r="P121">
        <v>5.4180734385471983</v>
      </c>
      <c r="Q121" s="9">
        <v>1.5</v>
      </c>
      <c r="R121">
        <v>8.1271101578207966E-2</v>
      </c>
      <c r="S121" s="12">
        <f t="shared" si="6"/>
        <v>58.333333333333336</v>
      </c>
      <c r="T121" s="12">
        <f t="shared" si="7"/>
        <v>9.0301223975786638</v>
      </c>
      <c r="U121" s="12">
        <f t="shared" si="8"/>
        <v>0.13545183596367993</v>
      </c>
    </row>
    <row r="122" spans="1:21" x14ac:dyDescent="0.3">
      <c r="A122" s="1">
        <v>45160</v>
      </c>
      <c r="B122" s="12">
        <v>2</v>
      </c>
      <c r="C122" s="1" t="s">
        <v>10</v>
      </c>
      <c r="D122" t="s">
        <v>161</v>
      </c>
      <c r="E122">
        <v>1</v>
      </c>
      <c r="F122">
        <v>15</v>
      </c>
      <c r="G122">
        <v>7</v>
      </c>
      <c r="H122" t="s">
        <v>32</v>
      </c>
      <c r="I122" t="s">
        <v>33</v>
      </c>
      <c r="J122" s="2" t="s">
        <v>19</v>
      </c>
      <c r="K122">
        <v>2</v>
      </c>
      <c r="L122" s="2">
        <v>12.5</v>
      </c>
      <c r="M122">
        <v>1.7000000000000001E-2</v>
      </c>
      <c r="N122">
        <v>3.05</v>
      </c>
      <c r="O122">
        <v>0.9174311926605504</v>
      </c>
      <c r="P122">
        <v>57.930014605919396</v>
      </c>
      <c r="Q122" s="9">
        <v>1.5</v>
      </c>
      <c r="R122">
        <v>0.86895021908879089</v>
      </c>
      <c r="S122" s="12">
        <f t="shared" si="6"/>
        <v>3.3333333333333335</v>
      </c>
      <c r="T122" s="12">
        <f t="shared" si="7"/>
        <v>96.550024343198999</v>
      </c>
      <c r="U122" s="12">
        <f t="shared" si="8"/>
        <v>1.4482503651479848</v>
      </c>
    </row>
    <row r="123" spans="1:21" x14ac:dyDescent="0.3">
      <c r="A123" s="1">
        <v>45160</v>
      </c>
      <c r="B123" s="12">
        <v>2</v>
      </c>
      <c r="C123" s="1" t="s">
        <v>10</v>
      </c>
      <c r="D123" t="s">
        <v>161</v>
      </c>
      <c r="E123">
        <v>1</v>
      </c>
      <c r="F123">
        <v>15</v>
      </c>
      <c r="G123">
        <v>7</v>
      </c>
      <c r="H123" t="s">
        <v>32</v>
      </c>
      <c r="I123" t="s">
        <v>33</v>
      </c>
      <c r="J123" s="2" t="s">
        <v>14</v>
      </c>
      <c r="K123">
        <v>1</v>
      </c>
      <c r="L123" s="2">
        <v>17.5</v>
      </c>
      <c r="M123">
        <v>1.7000000000000001E-2</v>
      </c>
      <c r="N123">
        <v>3.05</v>
      </c>
      <c r="O123">
        <v>0.9174311926605504</v>
      </c>
      <c r="P123">
        <v>80.828431478999704</v>
      </c>
      <c r="Q123" s="9">
        <v>1.5</v>
      </c>
      <c r="R123">
        <v>1.2124264721849956</v>
      </c>
      <c r="S123" s="12">
        <f t="shared" si="6"/>
        <v>1.6666666666666667</v>
      </c>
      <c r="T123" s="12">
        <f t="shared" si="7"/>
        <v>134.7140524649995</v>
      </c>
      <c r="U123" s="12">
        <f t="shared" si="8"/>
        <v>2.0207107869749925</v>
      </c>
    </row>
    <row r="124" spans="1:21" x14ac:dyDescent="0.3">
      <c r="A124" s="1">
        <v>45160</v>
      </c>
      <c r="B124" s="12">
        <v>2</v>
      </c>
      <c r="C124" s="1" t="s">
        <v>10</v>
      </c>
      <c r="D124" t="s">
        <v>161</v>
      </c>
      <c r="E124">
        <v>1</v>
      </c>
      <c r="F124">
        <v>15</v>
      </c>
      <c r="G124">
        <v>7</v>
      </c>
      <c r="H124" t="s">
        <v>32</v>
      </c>
      <c r="I124" t="s">
        <v>33</v>
      </c>
      <c r="J124" s="2" t="s">
        <v>16</v>
      </c>
      <c r="K124">
        <v>1</v>
      </c>
      <c r="L124" s="2">
        <v>27.5</v>
      </c>
      <c r="M124">
        <v>1.7000000000000001E-2</v>
      </c>
      <c r="N124">
        <v>3.05</v>
      </c>
      <c r="O124">
        <v>0.9174311926605504</v>
      </c>
      <c r="P124">
        <v>320.82102264790359</v>
      </c>
      <c r="Q124" s="9">
        <v>1.5</v>
      </c>
      <c r="R124">
        <v>4.8123153397185536</v>
      </c>
      <c r="S124" s="12">
        <f t="shared" si="6"/>
        <v>1.6666666666666667</v>
      </c>
      <c r="T124" s="12">
        <f t="shared" si="7"/>
        <v>534.70170441317271</v>
      </c>
      <c r="U124" s="12">
        <f t="shared" si="8"/>
        <v>8.0205255661975894</v>
      </c>
    </row>
    <row r="125" spans="1:21" x14ac:dyDescent="0.3">
      <c r="A125" s="1">
        <v>45160</v>
      </c>
      <c r="B125" s="12">
        <v>2</v>
      </c>
      <c r="C125" s="1" t="s">
        <v>10</v>
      </c>
      <c r="D125" t="s">
        <v>161</v>
      </c>
      <c r="E125">
        <v>1</v>
      </c>
      <c r="F125">
        <v>15</v>
      </c>
      <c r="G125">
        <v>7</v>
      </c>
      <c r="H125" t="s">
        <v>25</v>
      </c>
      <c r="I125" t="s">
        <v>26</v>
      </c>
      <c r="J125" s="2" t="s">
        <v>16</v>
      </c>
      <c r="K125">
        <v>1</v>
      </c>
      <c r="L125" s="2">
        <v>27.5</v>
      </c>
      <c r="M125">
        <v>4.0399999999999998E-2</v>
      </c>
      <c r="N125">
        <v>2.74</v>
      </c>
      <c r="O125">
        <v>0.92936802973977695</v>
      </c>
      <c r="P125">
        <v>290.39378860516018</v>
      </c>
      <c r="Q125" s="9">
        <v>10.9</v>
      </c>
      <c r="R125">
        <v>31.65292295796246</v>
      </c>
      <c r="S125" s="12">
        <f t="shared" si="6"/>
        <v>1.6666666666666667</v>
      </c>
      <c r="T125" s="12">
        <f t="shared" si="7"/>
        <v>483.98964767526695</v>
      </c>
      <c r="U125" s="12">
        <f t="shared" si="8"/>
        <v>52.754871596604104</v>
      </c>
    </row>
    <row r="126" spans="1:21" x14ac:dyDescent="0.3">
      <c r="A126" s="1">
        <v>45160</v>
      </c>
      <c r="B126" s="12">
        <v>2</v>
      </c>
      <c r="C126" s="1" t="s">
        <v>10</v>
      </c>
      <c r="D126" t="s">
        <v>161</v>
      </c>
      <c r="E126">
        <v>2</v>
      </c>
      <c r="F126">
        <v>15</v>
      </c>
      <c r="G126">
        <v>8</v>
      </c>
      <c r="H126" t="s">
        <v>17</v>
      </c>
      <c r="I126" t="s">
        <v>18</v>
      </c>
      <c r="J126" s="2" t="s">
        <v>21</v>
      </c>
      <c r="K126">
        <v>2</v>
      </c>
      <c r="L126" s="2">
        <v>2.5</v>
      </c>
      <c r="M126">
        <v>5.1900000000000002E-3</v>
      </c>
      <c r="N126">
        <v>3.375</v>
      </c>
      <c r="O126">
        <v>1</v>
      </c>
      <c r="P126">
        <v>0.22868879323915087</v>
      </c>
      <c r="Q126" s="9">
        <v>3</v>
      </c>
      <c r="R126">
        <v>6.8606637971745255E-3</v>
      </c>
      <c r="S126" s="12">
        <f t="shared" si="6"/>
        <v>3.3333333333333335</v>
      </c>
      <c r="T126" s="12">
        <f t="shared" si="7"/>
        <v>0.38114798873191813</v>
      </c>
      <c r="U126" s="12">
        <f t="shared" si="8"/>
        <v>1.1434439661957542E-2</v>
      </c>
    </row>
    <row r="127" spans="1:21" x14ac:dyDescent="0.3">
      <c r="A127" s="1">
        <v>45160</v>
      </c>
      <c r="B127" s="12">
        <v>2</v>
      </c>
      <c r="C127" s="1" t="s">
        <v>10</v>
      </c>
      <c r="D127" t="s">
        <v>161</v>
      </c>
      <c r="E127">
        <v>2</v>
      </c>
      <c r="F127">
        <v>15</v>
      </c>
      <c r="G127">
        <v>8</v>
      </c>
      <c r="H127" t="s">
        <v>148</v>
      </c>
      <c r="I127" t="s">
        <v>20</v>
      </c>
      <c r="J127" s="2" t="s">
        <v>21</v>
      </c>
      <c r="K127">
        <v>70</v>
      </c>
      <c r="L127" s="2">
        <v>2.5</v>
      </c>
      <c r="M127">
        <v>1.0699999999999999E-2</v>
      </c>
      <c r="N127">
        <v>2.9159999999999999</v>
      </c>
      <c r="O127">
        <v>1</v>
      </c>
      <c r="P127">
        <v>10.836146877094397</v>
      </c>
      <c r="Q127" s="9">
        <v>1.5</v>
      </c>
      <c r="R127">
        <v>0.16254220315641593</v>
      </c>
      <c r="S127" s="12">
        <f t="shared" si="6"/>
        <v>116.66666666666667</v>
      </c>
      <c r="T127" s="12">
        <f t="shared" si="7"/>
        <v>18.060244795157328</v>
      </c>
      <c r="U127" s="12">
        <f t="shared" si="8"/>
        <v>0.27090367192735987</v>
      </c>
    </row>
    <row r="128" spans="1:21" x14ac:dyDescent="0.3">
      <c r="A128" s="1">
        <v>45160</v>
      </c>
      <c r="B128" s="12">
        <v>2</v>
      </c>
      <c r="C128" s="1" t="s">
        <v>10</v>
      </c>
      <c r="D128" t="s">
        <v>161</v>
      </c>
      <c r="E128">
        <v>2</v>
      </c>
      <c r="F128">
        <v>15</v>
      </c>
      <c r="G128">
        <v>8</v>
      </c>
      <c r="H128" t="s">
        <v>32</v>
      </c>
      <c r="I128" t="s">
        <v>33</v>
      </c>
      <c r="J128" s="2" t="s">
        <v>19</v>
      </c>
      <c r="K128">
        <v>1</v>
      </c>
      <c r="L128" s="2">
        <v>12.5</v>
      </c>
      <c r="M128">
        <v>1.7000000000000001E-2</v>
      </c>
      <c r="N128">
        <v>3.05</v>
      </c>
      <c r="O128">
        <v>0.9174311926605504</v>
      </c>
      <c r="P128">
        <v>28.965007302959698</v>
      </c>
      <c r="Q128" s="9">
        <v>1.5</v>
      </c>
      <c r="R128">
        <v>0.43447510954439544</v>
      </c>
      <c r="S128" s="12">
        <f t="shared" si="6"/>
        <v>1.6666666666666667</v>
      </c>
      <c r="T128" s="12">
        <f t="shared" si="7"/>
        <v>48.275012171599499</v>
      </c>
      <c r="U128" s="12">
        <f t="shared" si="8"/>
        <v>0.72412518257399239</v>
      </c>
    </row>
    <row r="129" spans="1:21" x14ac:dyDescent="0.3">
      <c r="A129" s="1">
        <v>45160</v>
      </c>
      <c r="B129" s="12">
        <v>2</v>
      </c>
      <c r="C129" s="1" t="s">
        <v>10</v>
      </c>
      <c r="D129" t="s">
        <v>161</v>
      </c>
      <c r="E129">
        <v>2</v>
      </c>
      <c r="F129">
        <v>15</v>
      </c>
      <c r="G129">
        <v>8</v>
      </c>
      <c r="H129" t="s">
        <v>32</v>
      </c>
      <c r="I129" t="s">
        <v>33</v>
      </c>
      <c r="J129" s="2" t="s">
        <v>14</v>
      </c>
      <c r="K129">
        <v>4</v>
      </c>
      <c r="L129" s="2">
        <v>17.5</v>
      </c>
      <c r="M129">
        <v>1.7000000000000001E-2</v>
      </c>
      <c r="N129">
        <v>3.05</v>
      </c>
      <c r="O129">
        <v>0.9174311926605504</v>
      </c>
      <c r="P129">
        <v>323.31372591599882</v>
      </c>
      <c r="Q129" s="9">
        <v>1.5</v>
      </c>
      <c r="R129">
        <v>4.8497058887399822</v>
      </c>
      <c r="S129" s="12">
        <f t="shared" si="6"/>
        <v>6.666666666666667</v>
      </c>
      <c r="T129" s="12">
        <f t="shared" si="7"/>
        <v>538.85620985999799</v>
      </c>
      <c r="U129" s="12">
        <f t="shared" si="8"/>
        <v>8.08284314789997</v>
      </c>
    </row>
    <row r="130" spans="1:21" x14ac:dyDescent="0.3">
      <c r="A130" s="1">
        <v>45160</v>
      </c>
      <c r="B130" s="12">
        <v>2</v>
      </c>
      <c r="C130" s="1" t="s">
        <v>10</v>
      </c>
      <c r="D130" t="s">
        <v>161</v>
      </c>
      <c r="E130">
        <v>3</v>
      </c>
      <c r="F130">
        <v>15</v>
      </c>
      <c r="G130">
        <v>8</v>
      </c>
      <c r="H130" t="s">
        <v>42</v>
      </c>
      <c r="I130" t="s">
        <v>43</v>
      </c>
      <c r="J130" s="2" t="s">
        <v>22</v>
      </c>
      <c r="K130">
        <v>1</v>
      </c>
      <c r="L130" s="2">
        <v>7.5</v>
      </c>
      <c r="M130">
        <v>0.309</v>
      </c>
      <c r="N130">
        <v>2.23</v>
      </c>
      <c r="O130">
        <v>1</v>
      </c>
      <c r="P130">
        <v>27.627723237844624</v>
      </c>
      <c r="Q130" s="9">
        <v>2.2999999999999998</v>
      </c>
      <c r="R130">
        <v>0.63543763447042634</v>
      </c>
      <c r="S130" s="12">
        <f t="shared" si="6"/>
        <v>1.6666666666666667</v>
      </c>
      <c r="T130" s="12">
        <f t="shared" si="7"/>
        <v>46.046205396407707</v>
      </c>
      <c r="U130" s="12">
        <f t="shared" si="8"/>
        <v>1.0590627241173771</v>
      </c>
    </row>
    <row r="131" spans="1:21" x14ac:dyDescent="0.3">
      <c r="A131" s="1">
        <v>45160</v>
      </c>
      <c r="B131" s="12">
        <v>2</v>
      </c>
      <c r="C131" s="1" t="s">
        <v>10</v>
      </c>
      <c r="D131" t="s">
        <v>161</v>
      </c>
      <c r="E131">
        <v>3</v>
      </c>
      <c r="F131">
        <v>15</v>
      </c>
      <c r="G131">
        <v>8</v>
      </c>
      <c r="H131" t="s">
        <v>149</v>
      </c>
      <c r="I131" t="s">
        <v>35</v>
      </c>
      <c r="J131" s="2" t="s">
        <v>22</v>
      </c>
      <c r="K131">
        <v>1</v>
      </c>
      <c r="L131" s="2">
        <v>7.5</v>
      </c>
      <c r="M131">
        <v>1.3100000000000001E-2</v>
      </c>
      <c r="N131">
        <v>3.0379999999999998</v>
      </c>
      <c r="O131">
        <v>1</v>
      </c>
      <c r="P131">
        <v>5.9663319666619969</v>
      </c>
      <c r="Q131" s="9">
        <v>19.899999999999999</v>
      </c>
      <c r="R131">
        <v>1.1873000613657372</v>
      </c>
      <c r="S131" s="12">
        <f t="shared" si="6"/>
        <v>1.6666666666666667</v>
      </c>
      <c r="T131" s="12">
        <f t="shared" si="7"/>
        <v>9.9438866111033288</v>
      </c>
      <c r="U131" s="12">
        <f t="shared" si="8"/>
        <v>1.978833435609562</v>
      </c>
    </row>
    <row r="132" spans="1:21" x14ac:dyDescent="0.3">
      <c r="A132" s="1">
        <v>45160</v>
      </c>
      <c r="B132" s="12">
        <v>2</v>
      </c>
      <c r="C132" s="1" t="s">
        <v>10</v>
      </c>
      <c r="D132" t="s">
        <v>161</v>
      </c>
      <c r="E132">
        <v>3</v>
      </c>
      <c r="F132">
        <v>15</v>
      </c>
      <c r="G132">
        <v>8</v>
      </c>
      <c r="H132" t="s">
        <v>154</v>
      </c>
      <c r="I132" t="s">
        <v>29</v>
      </c>
      <c r="J132" s="2" t="s">
        <v>14</v>
      </c>
      <c r="K132">
        <v>1</v>
      </c>
      <c r="L132" s="2">
        <v>17.5</v>
      </c>
      <c r="M132">
        <v>1.0999999999999999E-2</v>
      </c>
      <c r="N132">
        <v>3.08</v>
      </c>
      <c r="O132">
        <v>1</v>
      </c>
      <c r="P132">
        <v>74.122468656765278</v>
      </c>
      <c r="Q132" s="9">
        <v>6.8</v>
      </c>
      <c r="R132">
        <v>5.0403278686600395</v>
      </c>
      <c r="S132" s="12">
        <f t="shared" si="6"/>
        <v>1.6666666666666667</v>
      </c>
      <c r="T132" s="12">
        <f t="shared" si="7"/>
        <v>123.53744776127546</v>
      </c>
      <c r="U132" s="12">
        <f t="shared" si="8"/>
        <v>8.4005464477667324</v>
      </c>
    </row>
    <row r="133" spans="1:21" x14ac:dyDescent="0.3">
      <c r="A133" s="1">
        <v>45160</v>
      </c>
      <c r="B133" s="12">
        <v>2</v>
      </c>
      <c r="C133" s="1" t="s">
        <v>10</v>
      </c>
      <c r="D133" t="s">
        <v>161</v>
      </c>
      <c r="E133">
        <v>3</v>
      </c>
      <c r="F133">
        <v>15</v>
      </c>
      <c r="G133">
        <v>8</v>
      </c>
      <c r="H133" t="s">
        <v>17</v>
      </c>
      <c r="I133" t="s">
        <v>18</v>
      </c>
      <c r="J133" s="2" t="s">
        <v>21</v>
      </c>
      <c r="K133">
        <v>5</v>
      </c>
      <c r="L133" s="2">
        <v>2.5</v>
      </c>
      <c r="M133">
        <v>5.1900000000000002E-3</v>
      </c>
      <c r="N133">
        <v>3.375</v>
      </c>
      <c r="O133">
        <v>1</v>
      </c>
      <c r="P133">
        <v>0.57172198309787714</v>
      </c>
      <c r="Q133" s="9">
        <v>3</v>
      </c>
      <c r="R133">
        <v>1.7151659492936313E-2</v>
      </c>
      <c r="S133" s="12">
        <f t="shared" si="6"/>
        <v>8.3333333333333321</v>
      </c>
      <c r="T133" s="12">
        <f t="shared" si="7"/>
        <v>0.95286997182979527</v>
      </c>
      <c r="U133" s="12">
        <f t="shared" si="8"/>
        <v>2.8586099154893851E-2</v>
      </c>
    </row>
    <row r="134" spans="1:21" x14ac:dyDescent="0.3">
      <c r="A134" s="1">
        <v>45160</v>
      </c>
      <c r="B134" s="12">
        <v>2</v>
      </c>
      <c r="C134" s="1" t="s">
        <v>10</v>
      </c>
      <c r="D134" t="s">
        <v>161</v>
      </c>
      <c r="E134">
        <v>3</v>
      </c>
      <c r="F134">
        <v>15</v>
      </c>
      <c r="G134">
        <v>8</v>
      </c>
      <c r="H134" t="s">
        <v>17</v>
      </c>
      <c r="I134" t="s">
        <v>18</v>
      </c>
      <c r="J134" s="2" t="s">
        <v>19</v>
      </c>
      <c r="K134">
        <v>5</v>
      </c>
      <c r="L134" s="2">
        <v>12.5</v>
      </c>
      <c r="M134">
        <v>5.1900000000000002E-3</v>
      </c>
      <c r="N134">
        <v>3.375</v>
      </c>
      <c r="O134">
        <v>1</v>
      </c>
      <c r="P134">
        <v>130.67985866145673</v>
      </c>
      <c r="Q134" s="9">
        <v>3</v>
      </c>
      <c r="R134">
        <v>3.9203957598437018</v>
      </c>
      <c r="S134" s="12">
        <f t="shared" ref="S134:S153" si="9">K134/60*100</f>
        <v>8.3333333333333321</v>
      </c>
      <c r="T134" s="12">
        <f t="shared" ref="T134:T153" si="10">P134/60*100</f>
        <v>217.7997644357612</v>
      </c>
      <c r="U134" s="12">
        <f t="shared" ref="U134:U153" si="11">R134/60*100</f>
        <v>6.5339929330728364</v>
      </c>
    </row>
    <row r="135" spans="1:21" x14ac:dyDescent="0.3">
      <c r="A135" s="1">
        <v>45160</v>
      </c>
      <c r="B135" s="12">
        <v>2</v>
      </c>
      <c r="C135" s="1" t="s">
        <v>10</v>
      </c>
      <c r="D135" t="s">
        <v>161</v>
      </c>
      <c r="E135">
        <v>3</v>
      </c>
      <c r="F135">
        <v>15</v>
      </c>
      <c r="G135">
        <v>8</v>
      </c>
      <c r="H135" t="s">
        <v>148</v>
      </c>
      <c r="I135" t="s">
        <v>20</v>
      </c>
      <c r="J135" s="2" t="s">
        <v>19</v>
      </c>
      <c r="K135">
        <v>1</v>
      </c>
      <c r="L135" s="2">
        <v>12.5</v>
      </c>
      <c r="M135">
        <v>1.0699999999999999E-2</v>
      </c>
      <c r="N135">
        <v>2.9159999999999999</v>
      </c>
      <c r="O135">
        <v>1</v>
      </c>
      <c r="P135">
        <v>16.903373024938354</v>
      </c>
      <c r="Q135" s="9">
        <v>1.5</v>
      </c>
      <c r="R135">
        <v>0.25355059537407532</v>
      </c>
      <c r="S135" s="12">
        <f t="shared" si="9"/>
        <v>1.6666666666666667</v>
      </c>
      <c r="T135" s="12">
        <f t="shared" si="10"/>
        <v>28.17228837489726</v>
      </c>
      <c r="U135" s="12">
        <f t="shared" si="11"/>
        <v>0.42258432562345882</v>
      </c>
    </row>
    <row r="136" spans="1:21" x14ac:dyDescent="0.3">
      <c r="A136" s="1">
        <v>45160</v>
      </c>
      <c r="B136" s="12">
        <v>2</v>
      </c>
      <c r="C136" s="1" t="s">
        <v>10</v>
      </c>
      <c r="D136" t="s">
        <v>161</v>
      </c>
      <c r="E136">
        <v>3</v>
      </c>
      <c r="F136">
        <v>15</v>
      </c>
      <c r="G136">
        <v>8</v>
      </c>
      <c r="H136" t="s">
        <v>148</v>
      </c>
      <c r="I136" t="s">
        <v>20</v>
      </c>
      <c r="J136" s="2" t="s">
        <v>22</v>
      </c>
      <c r="K136">
        <v>5</v>
      </c>
      <c r="L136" s="2">
        <v>7.5</v>
      </c>
      <c r="M136">
        <v>1.0699999999999999E-2</v>
      </c>
      <c r="N136">
        <v>2.9159999999999999</v>
      </c>
      <c r="O136">
        <v>1</v>
      </c>
      <c r="P136">
        <v>19.056029921909484</v>
      </c>
      <c r="Q136" s="9">
        <v>1.5</v>
      </c>
      <c r="R136">
        <v>0.28584044882864224</v>
      </c>
      <c r="S136" s="12">
        <f t="shared" si="9"/>
        <v>8.3333333333333321</v>
      </c>
      <c r="T136" s="12">
        <f t="shared" si="10"/>
        <v>31.760049869849137</v>
      </c>
      <c r="U136" s="12">
        <f t="shared" si="11"/>
        <v>0.47640074804773702</v>
      </c>
    </row>
    <row r="137" spans="1:21" x14ac:dyDescent="0.3">
      <c r="A137" s="1">
        <v>45160</v>
      </c>
      <c r="B137" s="12">
        <v>2</v>
      </c>
      <c r="C137" s="1" t="s">
        <v>10</v>
      </c>
      <c r="D137" t="s">
        <v>161</v>
      </c>
      <c r="E137">
        <v>3</v>
      </c>
      <c r="F137">
        <v>15</v>
      </c>
      <c r="G137">
        <v>8</v>
      </c>
      <c r="H137" t="s">
        <v>148</v>
      </c>
      <c r="I137" t="s">
        <v>20</v>
      </c>
      <c r="J137" s="2" t="s">
        <v>21</v>
      </c>
      <c r="K137">
        <v>90</v>
      </c>
      <c r="L137" s="2">
        <v>2.5</v>
      </c>
      <c r="M137">
        <v>1.0699999999999999E-2</v>
      </c>
      <c r="N137">
        <v>2.9159999999999999</v>
      </c>
      <c r="O137">
        <v>1</v>
      </c>
      <c r="P137">
        <v>13.932188841978508</v>
      </c>
      <c r="Q137" s="9">
        <v>1.5</v>
      </c>
      <c r="R137">
        <v>0.20898283262967762</v>
      </c>
      <c r="S137" s="12">
        <f t="shared" si="9"/>
        <v>150</v>
      </c>
      <c r="T137" s="12">
        <f t="shared" si="10"/>
        <v>23.220314736630847</v>
      </c>
      <c r="U137" s="12">
        <f t="shared" si="11"/>
        <v>0.3483047210494627</v>
      </c>
    </row>
    <row r="138" spans="1:21" x14ac:dyDescent="0.3">
      <c r="A138" s="1">
        <v>45160</v>
      </c>
      <c r="B138" s="12">
        <v>2</v>
      </c>
      <c r="C138" s="1" t="s">
        <v>10</v>
      </c>
      <c r="D138" t="s">
        <v>161</v>
      </c>
      <c r="E138">
        <v>3</v>
      </c>
      <c r="F138">
        <v>15</v>
      </c>
      <c r="G138">
        <v>8</v>
      </c>
      <c r="H138" t="s">
        <v>25</v>
      </c>
      <c r="I138" t="s">
        <v>26</v>
      </c>
      <c r="J138" s="2" t="s">
        <v>15</v>
      </c>
      <c r="K138">
        <v>1</v>
      </c>
      <c r="L138" s="2">
        <v>22.5</v>
      </c>
      <c r="M138">
        <v>4.0399999999999998E-2</v>
      </c>
      <c r="N138">
        <v>2.74</v>
      </c>
      <c r="O138">
        <v>0.92936802973977695</v>
      </c>
      <c r="P138">
        <v>167.56983471611781</v>
      </c>
      <c r="Q138" s="9">
        <v>10.9</v>
      </c>
      <c r="R138">
        <v>18.265111984056841</v>
      </c>
      <c r="S138" s="12">
        <f t="shared" si="9"/>
        <v>1.6666666666666667</v>
      </c>
      <c r="T138" s="12">
        <f t="shared" si="10"/>
        <v>279.28305786019638</v>
      </c>
      <c r="U138" s="12">
        <f t="shared" si="11"/>
        <v>30.441853306761402</v>
      </c>
    </row>
    <row r="139" spans="1:21" x14ac:dyDescent="0.3">
      <c r="A139" s="1">
        <v>45160</v>
      </c>
      <c r="B139" s="12">
        <v>2</v>
      </c>
      <c r="C139" s="1" t="s">
        <v>10</v>
      </c>
      <c r="D139" t="s">
        <v>161</v>
      </c>
      <c r="E139">
        <v>3</v>
      </c>
      <c r="F139">
        <v>15</v>
      </c>
      <c r="G139">
        <v>8</v>
      </c>
      <c r="H139" t="s">
        <v>32</v>
      </c>
      <c r="I139" t="s">
        <v>33</v>
      </c>
      <c r="J139" s="2" t="s">
        <v>14</v>
      </c>
      <c r="K139">
        <v>1</v>
      </c>
      <c r="L139" s="2">
        <v>17.5</v>
      </c>
      <c r="M139">
        <v>1.7000000000000001E-2</v>
      </c>
      <c r="N139">
        <v>3.05</v>
      </c>
      <c r="O139">
        <v>0.9174311926605504</v>
      </c>
      <c r="P139">
        <v>80.828431478999704</v>
      </c>
      <c r="Q139" s="9">
        <v>1.5</v>
      </c>
      <c r="R139">
        <v>1.2124264721849956</v>
      </c>
      <c r="S139" s="12">
        <f t="shared" si="9"/>
        <v>1.6666666666666667</v>
      </c>
      <c r="T139" s="12">
        <f t="shared" si="10"/>
        <v>134.7140524649995</v>
      </c>
      <c r="U139" s="12">
        <f t="shared" si="11"/>
        <v>2.0207107869749925</v>
      </c>
    </row>
    <row r="140" spans="1:21" x14ac:dyDescent="0.3">
      <c r="A140" s="1">
        <v>45160</v>
      </c>
      <c r="B140" s="12">
        <v>2</v>
      </c>
      <c r="C140" s="1" t="s">
        <v>10</v>
      </c>
      <c r="D140" t="s">
        <v>161</v>
      </c>
      <c r="E140">
        <v>3</v>
      </c>
      <c r="F140">
        <v>15</v>
      </c>
      <c r="G140">
        <v>8</v>
      </c>
      <c r="H140" t="s">
        <v>32</v>
      </c>
      <c r="I140" t="s">
        <v>33</v>
      </c>
      <c r="J140" s="2" t="s">
        <v>15</v>
      </c>
      <c r="K140">
        <v>1</v>
      </c>
      <c r="L140" s="2">
        <v>22.5</v>
      </c>
      <c r="M140">
        <v>1.7000000000000001E-2</v>
      </c>
      <c r="N140">
        <v>3.05</v>
      </c>
      <c r="O140">
        <v>0.9174311926605504</v>
      </c>
      <c r="P140">
        <v>173.96215657827807</v>
      </c>
      <c r="Q140" s="9">
        <v>1.5</v>
      </c>
      <c r="R140">
        <v>2.6094323486741708</v>
      </c>
      <c r="S140" s="12">
        <f t="shared" si="9"/>
        <v>1.6666666666666667</v>
      </c>
      <c r="T140" s="12">
        <f t="shared" si="10"/>
        <v>289.93692763046346</v>
      </c>
      <c r="U140" s="12">
        <f t="shared" si="11"/>
        <v>4.3490539144569507</v>
      </c>
    </row>
    <row r="141" spans="1:21" x14ac:dyDescent="0.3">
      <c r="A141" s="1">
        <v>45166</v>
      </c>
      <c r="B141" s="12">
        <v>3</v>
      </c>
      <c r="C141" s="1" t="s">
        <v>10</v>
      </c>
      <c r="D141" t="s">
        <v>159</v>
      </c>
      <c r="E141">
        <v>1</v>
      </c>
      <c r="F141">
        <v>10</v>
      </c>
      <c r="G141">
        <v>9</v>
      </c>
      <c r="H141" t="s">
        <v>17</v>
      </c>
      <c r="I141" t="s">
        <v>18</v>
      </c>
      <c r="J141" s="2" t="s">
        <v>22</v>
      </c>
      <c r="K141">
        <v>7</v>
      </c>
      <c r="L141" s="2">
        <v>7.5</v>
      </c>
      <c r="M141">
        <v>5.1900000000000002E-3</v>
      </c>
      <c r="N141">
        <v>3.375</v>
      </c>
      <c r="O141">
        <v>1</v>
      </c>
      <c r="P141">
        <v>32.628503980638982</v>
      </c>
      <c r="Q141" s="9">
        <v>3</v>
      </c>
      <c r="R141">
        <v>0.97885511941916947</v>
      </c>
      <c r="S141" s="12">
        <f t="shared" si="9"/>
        <v>11.666666666666666</v>
      </c>
      <c r="T141" s="12">
        <f t="shared" si="10"/>
        <v>54.380839967731632</v>
      </c>
      <c r="U141" s="12">
        <f t="shared" si="11"/>
        <v>1.631425199031949</v>
      </c>
    </row>
    <row r="142" spans="1:21" x14ac:dyDescent="0.3">
      <c r="A142" s="1">
        <v>45166</v>
      </c>
      <c r="B142" s="12">
        <v>3</v>
      </c>
      <c r="C142" s="1" t="s">
        <v>10</v>
      </c>
      <c r="D142" t="s">
        <v>159</v>
      </c>
      <c r="E142">
        <v>1</v>
      </c>
      <c r="F142">
        <v>10</v>
      </c>
      <c r="G142">
        <v>9</v>
      </c>
      <c r="H142" t="s">
        <v>17</v>
      </c>
      <c r="I142" t="s">
        <v>18</v>
      </c>
      <c r="J142" s="2" t="s">
        <v>19</v>
      </c>
      <c r="K142">
        <v>5</v>
      </c>
      <c r="L142" s="2">
        <v>12.5</v>
      </c>
      <c r="M142">
        <v>5.1900000000000002E-3</v>
      </c>
      <c r="N142">
        <v>3.375</v>
      </c>
      <c r="O142">
        <v>1</v>
      </c>
      <c r="P142">
        <v>130.67985866145673</v>
      </c>
      <c r="Q142" s="9">
        <v>3</v>
      </c>
      <c r="R142">
        <v>3.9203957598437018</v>
      </c>
      <c r="S142" s="12">
        <f t="shared" si="9"/>
        <v>8.3333333333333321</v>
      </c>
      <c r="T142" s="12">
        <f t="shared" si="10"/>
        <v>217.7997644357612</v>
      </c>
      <c r="U142" s="12">
        <f t="shared" si="11"/>
        <v>6.5339929330728364</v>
      </c>
    </row>
    <row r="143" spans="1:21" x14ac:dyDescent="0.3">
      <c r="A143" s="1">
        <v>45166</v>
      </c>
      <c r="B143" s="12">
        <v>3</v>
      </c>
      <c r="C143" s="1" t="s">
        <v>10</v>
      </c>
      <c r="D143" t="s">
        <v>159</v>
      </c>
      <c r="E143">
        <v>1</v>
      </c>
      <c r="F143">
        <v>10</v>
      </c>
      <c r="G143">
        <v>9</v>
      </c>
      <c r="H143" t="s">
        <v>17</v>
      </c>
      <c r="I143" t="s">
        <v>18</v>
      </c>
      <c r="J143" s="2" t="s">
        <v>14</v>
      </c>
      <c r="K143">
        <v>1</v>
      </c>
      <c r="L143" s="2">
        <v>17.5</v>
      </c>
      <c r="M143">
        <v>5.1900000000000002E-3</v>
      </c>
      <c r="N143">
        <v>3.375</v>
      </c>
      <c r="O143">
        <v>1</v>
      </c>
      <c r="P143">
        <v>81.361841978081188</v>
      </c>
      <c r="Q143" s="9">
        <v>3</v>
      </c>
      <c r="R143">
        <v>2.4408552593424355</v>
      </c>
      <c r="S143" s="12">
        <f t="shared" si="9"/>
        <v>1.6666666666666667</v>
      </c>
      <c r="T143" s="12">
        <f t="shared" si="10"/>
        <v>135.60306996346864</v>
      </c>
      <c r="U143" s="12">
        <f t="shared" si="11"/>
        <v>4.0680920989040592</v>
      </c>
    </row>
    <row r="144" spans="1:21" x14ac:dyDescent="0.3">
      <c r="A144" s="1">
        <v>45166</v>
      </c>
      <c r="B144" s="12">
        <v>3</v>
      </c>
      <c r="C144" s="1" t="s">
        <v>10</v>
      </c>
      <c r="D144" t="s">
        <v>159</v>
      </c>
      <c r="E144">
        <v>1</v>
      </c>
      <c r="F144">
        <v>10</v>
      </c>
      <c r="G144">
        <v>9</v>
      </c>
      <c r="H144" t="s">
        <v>148</v>
      </c>
      <c r="I144" t="s">
        <v>20</v>
      </c>
      <c r="J144" s="2" t="s">
        <v>14</v>
      </c>
      <c r="K144">
        <v>1</v>
      </c>
      <c r="L144" s="2">
        <v>17.5</v>
      </c>
      <c r="M144">
        <v>1.0699999999999999E-2</v>
      </c>
      <c r="N144">
        <v>2.9159999999999999</v>
      </c>
      <c r="O144">
        <v>1</v>
      </c>
      <c r="P144">
        <v>45.09025876517611</v>
      </c>
      <c r="Q144" s="9">
        <v>1.5</v>
      </c>
      <c r="R144">
        <v>0.67635388147764164</v>
      </c>
      <c r="S144" s="12">
        <f t="shared" si="9"/>
        <v>1.6666666666666667</v>
      </c>
      <c r="T144" s="12">
        <f t="shared" si="10"/>
        <v>75.150431275293514</v>
      </c>
      <c r="U144" s="12">
        <f t="shared" si="11"/>
        <v>1.1272564691294027</v>
      </c>
    </row>
    <row r="145" spans="1:21" x14ac:dyDescent="0.3">
      <c r="A145" s="1">
        <v>45166</v>
      </c>
      <c r="B145" s="12">
        <v>3</v>
      </c>
      <c r="C145" s="1" t="s">
        <v>10</v>
      </c>
      <c r="D145" t="s">
        <v>159</v>
      </c>
      <c r="E145">
        <v>1</v>
      </c>
      <c r="F145">
        <v>10</v>
      </c>
      <c r="G145">
        <v>9</v>
      </c>
      <c r="H145" t="s">
        <v>148</v>
      </c>
      <c r="I145" t="s">
        <v>20</v>
      </c>
      <c r="J145" s="2" t="s">
        <v>21</v>
      </c>
      <c r="K145">
        <v>20</v>
      </c>
      <c r="L145" s="2">
        <v>2.5</v>
      </c>
      <c r="M145">
        <v>1.0699999999999999E-2</v>
      </c>
      <c r="N145">
        <v>2.9159999999999999</v>
      </c>
      <c r="O145">
        <v>1</v>
      </c>
      <c r="P145">
        <v>3.0960419648841131</v>
      </c>
      <c r="Q145" s="9">
        <v>1.5</v>
      </c>
      <c r="R145">
        <v>4.6440629473261698E-2</v>
      </c>
      <c r="S145" s="12">
        <f t="shared" si="9"/>
        <v>33.333333333333329</v>
      </c>
      <c r="T145" s="12">
        <f t="shared" si="10"/>
        <v>5.1600699414735214</v>
      </c>
      <c r="U145" s="12">
        <f t="shared" si="11"/>
        <v>7.7401049122102827E-2</v>
      </c>
    </row>
    <row r="146" spans="1:21" x14ac:dyDescent="0.3">
      <c r="A146" s="1">
        <v>45166</v>
      </c>
      <c r="B146" s="12">
        <v>3</v>
      </c>
      <c r="C146" s="1" t="s">
        <v>10</v>
      </c>
      <c r="D146" t="s">
        <v>159</v>
      </c>
      <c r="E146">
        <v>1</v>
      </c>
      <c r="F146">
        <v>10</v>
      </c>
      <c r="G146">
        <v>9</v>
      </c>
      <c r="H146" t="s">
        <v>148</v>
      </c>
      <c r="I146" t="s">
        <v>20</v>
      </c>
      <c r="J146" s="2" t="s">
        <v>22</v>
      </c>
      <c r="K146">
        <v>120</v>
      </c>
      <c r="L146" s="2">
        <v>7.5</v>
      </c>
      <c r="M146">
        <v>1.0699999999999999E-2</v>
      </c>
      <c r="N146">
        <v>2.9159999999999999</v>
      </c>
      <c r="O146">
        <v>1</v>
      </c>
      <c r="P146">
        <v>457.34471812582763</v>
      </c>
      <c r="Q146" s="9">
        <v>1.5</v>
      </c>
      <c r="R146">
        <v>6.8601707718874145</v>
      </c>
      <c r="S146" s="12">
        <f t="shared" si="9"/>
        <v>200</v>
      </c>
      <c r="T146" s="12">
        <f t="shared" si="10"/>
        <v>762.24119687637938</v>
      </c>
      <c r="U146" s="12">
        <f t="shared" si="11"/>
        <v>11.43361795314569</v>
      </c>
    </row>
    <row r="147" spans="1:21" x14ac:dyDescent="0.3">
      <c r="A147" s="1">
        <v>45166</v>
      </c>
      <c r="B147" s="12">
        <v>3</v>
      </c>
      <c r="C147" s="1" t="s">
        <v>10</v>
      </c>
      <c r="D147" t="s">
        <v>159</v>
      </c>
      <c r="E147">
        <v>1</v>
      </c>
      <c r="F147">
        <v>10</v>
      </c>
      <c r="G147">
        <v>9</v>
      </c>
      <c r="H147" t="s">
        <v>148</v>
      </c>
      <c r="I147" t="s">
        <v>20</v>
      </c>
      <c r="J147" s="2" t="s">
        <v>14</v>
      </c>
      <c r="K147">
        <v>1</v>
      </c>
      <c r="L147" s="2">
        <v>17.5</v>
      </c>
      <c r="M147">
        <v>1.0699999999999999E-2</v>
      </c>
      <c r="N147">
        <v>2.9159999999999999</v>
      </c>
      <c r="O147">
        <v>1</v>
      </c>
      <c r="P147">
        <v>45.09025876517611</v>
      </c>
      <c r="Q147" s="9">
        <v>1.5</v>
      </c>
      <c r="R147">
        <v>0.67635388147764164</v>
      </c>
      <c r="S147" s="12">
        <f t="shared" si="9"/>
        <v>1.6666666666666667</v>
      </c>
      <c r="T147" s="12">
        <f t="shared" si="10"/>
        <v>75.150431275293514</v>
      </c>
      <c r="U147" s="12">
        <f t="shared" si="11"/>
        <v>1.1272564691294027</v>
      </c>
    </row>
    <row r="148" spans="1:21" x14ac:dyDescent="0.3">
      <c r="A148" s="1">
        <v>45166</v>
      </c>
      <c r="B148" s="12">
        <v>3</v>
      </c>
      <c r="C148" s="1" t="s">
        <v>10</v>
      </c>
      <c r="D148" t="s">
        <v>159</v>
      </c>
      <c r="E148">
        <v>2</v>
      </c>
      <c r="F148">
        <v>10</v>
      </c>
      <c r="G148">
        <v>8</v>
      </c>
      <c r="H148" t="s">
        <v>12</v>
      </c>
      <c r="I148" t="s">
        <v>13</v>
      </c>
      <c r="J148" s="2" t="s">
        <v>15</v>
      </c>
      <c r="K148">
        <v>1</v>
      </c>
      <c r="L148" s="2">
        <v>22.5</v>
      </c>
      <c r="M148">
        <v>1.44E-2</v>
      </c>
      <c r="N148">
        <v>3.0529999999999999</v>
      </c>
      <c r="O148">
        <v>1</v>
      </c>
      <c r="P148">
        <v>193.45311175969545</v>
      </c>
      <c r="Q148" s="9">
        <v>14.4</v>
      </c>
      <c r="R148">
        <v>27.857248093396148</v>
      </c>
      <c r="S148" s="12">
        <f t="shared" si="9"/>
        <v>1.6666666666666667</v>
      </c>
      <c r="T148" s="12">
        <f t="shared" si="10"/>
        <v>322.42185293282574</v>
      </c>
      <c r="U148" s="12">
        <f t="shared" si="11"/>
        <v>46.428746822326907</v>
      </c>
    </row>
    <row r="149" spans="1:21" x14ac:dyDescent="0.3">
      <c r="A149" s="1">
        <v>45166</v>
      </c>
      <c r="B149" s="12">
        <v>3</v>
      </c>
      <c r="C149" s="1" t="s">
        <v>10</v>
      </c>
      <c r="D149" t="s">
        <v>159</v>
      </c>
      <c r="E149">
        <v>2</v>
      </c>
      <c r="F149">
        <v>10</v>
      </c>
      <c r="G149">
        <v>8</v>
      </c>
      <c r="H149" t="s">
        <v>149</v>
      </c>
      <c r="I149" t="s">
        <v>35</v>
      </c>
      <c r="J149" s="2" t="s">
        <v>19</v>
      </c>
      <c r="K149">
        <v>1</v>
      </c>
      <c r="L149" s="2">
        <v>12.5</v>
      </c>
      <c r="M149">
        <v>1.3100000000000001E-2</v>
      </c>
      <c r="N149">
        <v>3.0379999999999998</v>
      </c>
      <c r="O149">
        <v>1</v>
      </c>
      <c r="P149">
        <v>28.163324240431024</v>
      </c>
      <c r="Q149" s="9">
        <v>19.899999999999999</v>
      </c>
      <c r="R149">
        <v>5.6045015238457729</v>
      </c>
      <c r="S149" s="12">
        <f t="shared" si="9"/>
        <v>1.6666666666666667</v>
      </c>
      <c r="T149" s="12">
        <f t="shared" si="10"/>
        <v>46.938873734051704</v>
      </c>
      <c r="U149" s="12">
        <f t="shared" si="11"/>
        <v>9.340835873076287</v>
      </c>
    </row>
    <row r="150" spans="1:21" x14ac:dyDescent="0.3">
      <c r="A150" s="1">
        <v>45166</v>
      </c>
      <c r="B150" s="12">
        <v>3</v>
      </c>
      <c r="C150" s="1" t="s">
        <v>10</v>
      </c>
      <c r="D150" t="s">
        <v>159</v>
      </c>
      <c r="E150">
        <v>2</v>
      </c>
      <c r="F150">
        <v>10</v>
      </c>
      <c r="G150">
        <v>8</v>
      </c>
      <c r="H150" t="s">
        <v>154</v>
      </c>
      <c r="I150" t="s">
        <v>29</v>
      </c>
      <c r="J150" s="2" t="s">
        <v>22</v>
      </c>
      <c r="K150">
        <v>1</v>
      </c>
      <c r="L150" s="2">
        <v>7.5</v>
      </c>
      <c r="M150">
        <v>1.0999999999999999E-2</v>
      </c>
      <c r="N150">
        <v>3.08</v>
      </c>
      <c r="O150">
        <v>1</v>
      </c>
      <c r="P150">
        <v>5.452320495710369</v>
      </c>
      <c r="Q150" s="9">
        <v>6.8</v>
      </c>
      <c r="R150">
        <v>0.37075779370830514</v>
      </c>
      <c r="S150" s="12">
        <f t="shared" si="9"/>
        <v>1.6666666666666667</v>
      </c>
      <c r="T150" s="12">
        <f t="shared" si="10"/>
        <v>9.087200826183949</v>
      </c>
      <c r="U150" s="12">
        <f t="shared" si="11"/>
        <v>0.61792965618050855</v>
      </c>
    </row>
    <row r="151" spans="1:21" x14ac:dyDescent="0.3">
      <c r="A151" s="1">
        <v>45166</v>
      </c>
      <c r="B151" s="12">
        <v>3</v>
      </c>
      <c r="C151" s="1" t="s">
        <v>10</v>
      </c>
      <c r="D151" t="s">
        <v>159</v>
      </c>
      <c r="E151">
        <v>2</v>
      </c>
      <c r="F151">
        <v>10</v>
      </c>
      <c r="G151">
        <v>8</v>
      </c>
      <c r="H151" t="s">
        <v>17</v>
      </c>
      <c r="I151" t="s">
        <v>18</v>
      </c>
      <c r="J151" s="2" t="s">
        <v>19</v>
      </c>
      <c r="K151">
        <v>1</v>
      </c>
      <c r="L151" s="2">
        <v>12.5</v>
      </c>
      <c r="M151">
        <v>5.1900000000000002E-3</v>
      </c>
      <c r="N151">
        <v>3.375</v>
      </c>
      <c r="O151">
        <v>1</v>
      </c>
      <c r="P151">
        <v>26.135971732291345</v>
      </c>
      <c r="Q151" s="9">
        <v>3</v>
      </c>
      <c r="R151">
        <v>0.78407915196874034</v>
      </c>
      <c r="S151" s="12">
        <f t="shared" si="9"/>
        <v>1.6666666666666667</v>
      </c>
      <c r="T151" s="12">
        <f t="shared" si="10"/>
        <v>43.559952887152242</v>
      </c>
      <c r="U151" s="12">
        <f t="shared" si="11"/>
        <v>1.306798586614567</v>
      </c>
    </row>
    <row r="152" spans="1:21" x14ac:dyDescent="0.3">
      <c r="A152" s="1">
        <v>45166</v>
      </c>
      <c r="B152" s="12">
        <v>3</v>
      </c>
      <c r="C152" s="1" t="s">
        <v>10</v>
      </c>
      <c r="D152" t="s">
        <v>159</v>
      </c>
      <c r="E152">
        <v>2</v>
      </c>
      <c r="F152">
        <v>10</v>
      </c>
      <c r="G152">
        <v>8</v>
      </c>
      <c r="H152" t="s">
        <v>17</v>
      </c>
      <c r="I152" t="s">
        <v>18</v>
      </c>
      <c r="J152" s="2" t="s">
        <v>14</v>
      </c>
      <c r="K152">
        <v>1</v>
      </c>
      <c r="L152" s="2">
        <v>17.5</v>
      </c>
      <c r="M152">
        <v>5.1900000000000002E-3</v>
      </c>
      <c r="N152">
        <v>3.375</v>
      </c>
      <c r="O152">
        <v>1</v>
      </c>
      <c r="P152">
        <v>81.361841978081188</v>
      </c>
      <c r="Q152" s="9">
        <v>3</v>
      </c>
      <c r="R152">
        <v>2.4408552593424355</v>
      </c>
      <c r="S152" s="12">
        <f t="shared" si="9"/>
        <v>1.6666666666666667</v>
      </c>
      <c r="T152" s="12">
        <f t="shared" si="10"/>
        <v>135.60306996346864</v>
      </c>
      <c r="U152" s="12">
        <f t="shared" si="11"/>
        <v>4.0680920989040592</v>
      </c>
    </row>
    <row r="153" spans="1:21" x14ac:dyDescent="0.3">
      <c r="A153" s="1">
        <v>45166</v>
      </c>
      <c r="B153" s="12">
        <v>3</v>
      </c>
      <c r="C153" s="1" t="s">
        <v>10</v>
      </c>
      <c r="D153" t="s">
        <v>159</v>
      </c>
      <c r="E153">
        <v>2</v>
      </c>
      <c r="F153">
        <v>10</v>
      </c>
      <c r="G153">
        <v>8</v>
      </c>
      <c r="H153" t="s">
        <v>17</v>
      </c>
      <c r="I153" t="s">
        <v>18</v>
      </c>
      <c r="J153" s="2" t="s">
        <v>15</v>
      </c>
      <c r="K153">
        <v>1</v>
      </c>
      <c r="L153" s="2">
        <v>22.5</v>
      </c>
      <c r="M153">
        <v>5.1900000000000002E-3</v>
      </c>
      <c r="N153">
        <v>3.375</v>
      </c>
      <c r="O153">
        <v>1</v>
      </c>
      <c r="P153">
        <v>190.01301822379989</v>
      </c>
      <c r="Q153" s="9">
        <v>3</v>
      </c>
      <c r="R153">
        <v>5.7003905467139964</v>
      </c>
      <c r="S153" s="12">
        <f t="shared" si="9"/>
        <v>1.6666666666666667</v>
      </c>
      <c r="T153" s="12">
        <f t="shared" si="10"/>
        <v>316.68836370633312</v>
      </c>
      <c r="U153" s="12">
        <f t="shared" si="11"/>
        <v>9.5006509111899931</v>
      </c>
    </row>
    <row r="154" spans="1:21" x14ac:dyDescent="0.3">
      <c r="A154" s="1">
        <v>45166</v>
      </c>
      <c r="B154" s="12">
        <v>3</v>
      </c>
      <c r="C154" s="1" t="s">
        <v>10</v>
      </c>
      <c r="D154" t="s">
        <v>159</v>
      </c>
      <c r="E154">
        <v>2</v>
      </c>
      <c r="F154">
        <v>10</v>
      </c>
      <c r="G154">
        <v>8</v>
      </c>
      <c r="H154" t="s">
        <v>148</v>
      </c>
      <c r="I154" t="s">
        <v>20</v>
      </c>
      <c r="J154" s="2" t="s">
        <v>19</v>
      </c>
      <c r="K154">
        <v>1</v>
      </c>
      <c r="L154" s="2">
        <v>12.5</v>
      </c>
      <c r="M154">
        <v>1.0699999999999999E-2</v>
      </c>
      <c r="N154">
        <v>2.9159999999999999</v>
      </c>
      <c r="O154">
        <v>1</v>
      </c>
      <c r="P154">
        <v>16.903373024938354</v>
      </c>
      <c r="Q154" s="9">
        <v>1.5</v>
      </c>
      <c r="R154">
        <v>0.25355059537407532</v>
      </c>
      <c r="S154" s="12">
        <f>K154/60*100</f>
        <v>1.6666666666666667</v>
      </c>
      <c r="T154" s="12">
        <f>P154/60*100</f>
        <v>28.17228837489726</v>
      </c>
      <c r="U154" s="12">
        <f>R154/60*100</f>
        <v>0.42258432562345882</v>
      </c>
    </row>
    <row r="155" spans="1:21" x14ac:dyDescent="0.3">
      <c r="A155" s="1">
        <v>45166</v>
      </c>
      <c r="B155" s="12">
        <v>3</v>
      </c>
      <c r="C155" s="1" t="s">
        <v>10</v>
      </c>
      <c r="D155" t="s">
        <v>159</v>
      </c>
      <c r="E155">
        <v>2</v>
      </c>
      <c r="F155">
        <v>10</v>
      </c>
      <c r="G155">
        <v>8</v>
      </c>
      <c r="H155" t="s">
        <v>148</v>
      </c>
      <c r="I155" t="s">
        <v>20</v>
      </c>
      <c r="J155" s="2" t="s">
        <v>21</v>
      </c>
      <c r="K155">
        <v>40</v>
      </c>
      <c r="L155" s="2">
        <v>2.5</v>
      </c>
      <c r="M155">
        <v>1.0699999999999999E-2</v>
      </c>
      <c r="N155">
        <v>2.9159999999999999</v>
      </c>
      <c r="O155">
        <v>1</v>
      </c>
      <c r="P155">
        <v>6.1920839297682262</v>
      </c>
      <c r="Q155" s="9">
        <v>1.5</v>
      </c>
      <c r="R155">
        <v>9.2881258946523396E-2</v>
      </c>
      <c r="S155" s="12">
        <f t="shared" ref="S155:S200" si="12">K155/60*100</f>
        <v>66.666666666666657</v>
      </c>
      <c r="T155" s="12">
        <f t="shared" ref="T155:T200" si="13">P155/60*100</f>
        <v>10.320139882947043</v>
      </c>
      <c r="U155" s="12">
        <f t="shared" ref="U155:U200" si="14">R155/60*100</f>
        <v>0.15480209824420565</v>
      </c>
    </row>
    <row r="156" spans="1:21" x14ac:dyDescent="0.3">
      <c r="A156" s="1">
        <v>45166</v>
      </c>
      <c r="B156" s="12">
        <v>3</v>
      </c>
      <c r="C156" s="1" t="s">
        <v>10</v>
      </c>
      <c r="D156" t="s">
        <v>159</v>
      </c>
      <c r="E156">
        <v>2</v>
      </c>
      <c r="F156">
        <v>10</v>
      </c>
      <c r="G156">
        <v>8</v>
      </c>
      <c r="H156" t="s">
        <v>148</v>
      </c>
      <c r="I156" t="s">
        <v>20</v>
      </c>
      <c r="J156" s="2" t="s">
        <v>22</v>
      </c>
      <c r="K156">
        <v>100</v>
      </c>
      <c r="L156" s="2">
        <v>7.5</v>
      </c>
      <c r="M156">
        <v>1.0699999999999999E-2</v>
      </c>
      <c r="N156">
        <v>2.9159999999999999</v>
      </c>
      <c r="O156">
        <v>1</v>
      </c>
      <c r="P156">
        <v>381.12059843818969</v>
      </c>
      <c r="Q156" s="9">
        <v>1.5</v>
      </c>
      <c r="R156">
        <v>5.7168089765728451</v>
      </c>
      <c r="S156" s="12">
        <f t="shared" si="12"/>
        <v>166.66666666666669</v>
      </c>
      <c r="T156" s="12">
        <f t="shared" si="13"/>
        <v>635.20099739698276</v>
      </c>
      <c r="U156" s="12">
        <f t="shared" si="14"/>
        <v>9.5280149609547422</v>
      </c>
    </row>
    <row r="157" spans="1:21" x14ac:dyDescent="0.3">
      <c r="A157" s="1">
        <v>45166</v>
      </c>
      <c r="B157" s="12">
        <v>3</v>
      </c>
      <c r="C157" s="1" t="s">
        <v>10</v>
      </c>
      <c r="D157" t="s">
        <v>159</v>
      </c>
      <c r="E157">
        <v>3</v>
      </c>
      <c r="F157">
        <v>10</v>
      </c>
      <c r="G157">
        <v>7</v>
      </c>
      <c r="H157" t="s">
        <v>17</v>
      </c>
      <c r="I157" t="s">
        <v>18</v>
      </c>
      <c r="J157" s="2" t="s">
        <v>22</v>
      </c>
      <c r="K157">
        <v>10</v>
      </c>
      <c r="L157" s="2">
        <v>7.5</v>
      </c>
      <c r="M157">
        <v>5.1900000000000002E-3</v>
      </c>
      <c r="N157">
        <v>3.375</v>
      </c>
      <c r="O157">
        <v>1</v>
      </c>
      <c r="P157">
        <v>46.612148543769976</v>
      </c>
      <c r="Q157" s="9">
        <v>3</v>
      </c>
      <c r="R157">
        <v>1.3983644563130992</v>
      </c>
      <c r="S157" s="12">
        <f t="shared" si="12"/>
        <v>16.666666666666664</v>
      </c>
      <c r="T157" s="12">
        <f t="shared" si="13"/>
        <v>77.686914239616627</v>
      </c>
      <c r="U157" s="12">
        <f t="shared" si="14"/>
        <v>2.3306074271884984</v>
      </c>
    </row>
    <row r="158" spans="1:21" x14ac:dyDescent="0.3">
      <c r="A158" s="1">
        <v>45166</v>
      </c>
      <c r="B158" s="12">
        <v>3</v>
      </c>
      <c r="C158" s="1" t="s">
        <v>10</v>
      </c>
      <c r="D158" t="s">
        <v>159</v>
      </c>
      <c r="E158">
        <v>3</v>
      </c>
      <c r="F158">
        <v>10</v>
      </c>
      <c r="G158">
        <v>7</v>
      </c>
      <c r="H158" t="s">
        <v>17</v>
      </c>
      <c r="I158" t="s">
        <v>18</v>
      </c>
      <c r="J158" s="2" t="s">
        <v>15</v>
      </c>
      <c r="K158">
        <v>1</v>
      </c>
      <c r="L158" s="2">
        <v>22.5</v>
      </c>
      <c r="M158">
        <v>5.1900000000000002E-3</v>
      </c>
      <c r="N158">
        <v>3.375</v>
      </c>
      <c r="O158">
        <v>1</v>
      </c>
      <c r="P158">
        <v>190.01301822379989</v>
      </c>
      <c r="Q158" s="9">
        <v>3</v>
      </c>
      <c r="R158">
        <v>5.7003905467139964</v>
      </c>
      <c r="S158" s="12">
        <f t="shared" si="12"/>
        <v>1.6666666666666667</v>
      </c>
      <c r="T158" s="12">
        <f t="shared" si="13"/>
        <v>316.68836370633312</v>
      </c>
      <c r="U158" s="12">
        <f t="shared" si="14"/>
        <v>9.5006509111899931</v>
      </c>
    </row>
    <row r="159" spans="1:21" x14ac:dyDescent="0.3">
      <c r="A159" s="1">
        <v>45166</v>
      </c>
      <c r="B159" s="12">
        <v>3</v>
      </c>
      <c r="C159" s="1" t="s">
        <v>10</v>
      </c>
      <c r="D159" t="s">
        <v>159</v>
      </c>
      <c r="E159">
        <v>3</v>
      </c>
      <c r="F159">
        <v>10</v>
      </c>
      <c r="G159">
        <v>7</v>
      </c>
      <c r="H159" t="s">
        <v>148</v>
      </c>
      <c r="I159" t="s">
        <v>20</v>
      </c>
      <c r="J159" s="2" t="s">
        <v>21</v>
      </c>
      <c r="K159">
        <v>60</v>
      </c>
      <c r="L159" s="2">
        <v>2.5</v>
      </c>
      <c r="M159">
        <v>1.0699999999999999E-2</v>
      </c>
      <c r="N159">
        <v>2.9159999999999999</v>
      </c>
      <c r="O159">
        <v>1</v>
      </c>
      <c r="P159">
        <v>9.2881258946523388</v>
      </c>
      <c r="Q159" s="9">
        <v>1.5</v>
      </c>
      <c r="R159">
        <v>0.13932188841978507</v>
      </c>
      <c r="S159" s="12">
        <f t="shared" si="12"/>
        <v>100</v>
      </c>
      <c r="T159" s="12">
        <f t="shared" si="13"/>
        <v>15.480209824420566</v>
      </c>
      <c r="U159" s="12">
        <f t="shared" si="14"/>
        <v>0.23220314736630845</v>
      </c>
    </row>
    <row r="160" spans="1:21" x14ac:dyDescent="0.3">
      <c r="A160" s="1">
        <v>45166</v>
      </c>
      <c r="B160" s="12">
        <v>3</v>
      </c>
      <c r="C160" s="1" t="s">
        <v>10</v>
      </c>
      <c r="D160" t="s">
        <v>159</v>
      </c>
      <c r="E160">
        <v>3</v>
      </c>
      <c r="F160">
        <v>10</v>
      </c>
      <c r="G160">
        <v>7</v>
      </c>
      <c r="H160" t="s">
        <v>148</v>
      </c>
      <c r="I160" t="s">
        <v>20</v>
      </c>
      <c r="J160" s="2" t="s">
        <v>22</v>
      </c>
      <c r="K160">
        <v>23</v>
      </c>
      <c r="L160" s="2">
        <v>7.5</v>
      </c>
      <c r="M160">
        <v>1.0699999999999999E-2</v>
      </c>
      <c r="N160">
        <v>2.9159999999999999</v>
      </c>
      <c r="O160">
        <v>1</v>
      </c>
      <c r="P160">
        <v>87.657737640783637</v>
      </c>
      <c r="Q160" s="9">
        <v>1.5</v>
      </c>
      <c r="R160">
        <v>1.3148660646117545</v>
      </c>
      <c r="S160" s="12">
        <f t="shared" si="12"/>
        <v>38.333333333333336</v>
      </c>
      <c r="T160" s="12">
        <f t="shared" si="13"/>
        <v>146.09622940130606</v>
      </c>
      <c r="U160" s="12">
        <f t="shared" si="14"/>
        <v>2.1914434410195907</v>
      </c>
    </row>
    <row r="161" spans="1:21" x14ac:dyDescent="0.3">
      <c r="A161" s="1">
        <v>45166</v>
      </c>
      <c r="B161" s="12">
        <v>3</v>
      </c>
      <c r="C161" s="1" t="s">
        <v>10</v>
      </c>
      <c r="D161" t="s">
        <v>159</v>
      </c>
      <c r="E161">
        <v>3</v>
      </c>
      <c r="F161">
        <v>10</v>
      </c>
      <c r="G161">
        <v>7</v>
      </c>
      <c r="H161" t="s">
        <v>148</v>
      </c>
      <c r="I161" t="s">
        <v>20</v>
      </c>
      <c r="J161" s="2" t="s">
        <v>19</v>
      </c>
      <c r="K161">
        <v>4</v>
      </c>
      <c r="L161" s="2">
        <v>12.5</v>
      </c>
      <c r="M161">
        <v>1.0699999999999999E-2</v>
      </c>
      <c r="N161">
        <v>2.9159999999999999</v>
      </c>
      <c r="O161">
        <v>1</v>
      </c>
      <c r="P161">
        <v>67.613492099753415</v>
      </c>
      <c r="Q161" s="9">
        <v>1.5</v>
      </c>
      <c r="R161">
        <v>1.0142023814963013</v>
      </c>
      <c r="S161" s="12">
        <f t="shared" si="12"/>
        <v>6.666666666666667</v>
      </c>
      <c r="T161" s="12">
        <f t="shared" si="13"/>
        <v>112.68915349958904</v>
      </c>
      <c r="U161" s="12">
        <f t="shared" si="14"/>
        <v>1.6903373024938353</v>
      </c>
    </row>
    <row r="162" spans="1:21" x14ac:dyDescent="0.3">
      <c r="A162" s="1">
        <v>45166</v>
      </c>
      <c r="B162" s="12">
        <v>3</v>
      </c>
      <c r="C162" s="1" t="s">
        <v>10</v>
      </c>
      <c r="D162" t="s">
        <v>160</v>
      </c>
      <c r="E162">
        <v>3</v>
      </c>
      <c r="F162">
        <v>10</v>
      </c>
      <c r="G162">
        <v>8</v>
      </c>
      <c r="H162" t="s">
        <v>42</v>
      </c>
      <c r="I162" t="s">
        <v>43</v>
      </c>
      <c r="J162" s="2" t="s">
        <v>22</v>
      </c>
      <c r="K162">
        <v>1</v>
      </c>
      <c r="L162" s="2">
        <v>7.5</v>
      </c>
      <c r="M162">
        <v>0.309</v>
      </c>
      <c r="N162">
        <v>2.23</v>
      </c>
      <c r="O162">
        <v>1</v>
      </c>
      <c r="P162">
        <v>27.627723237844624</v>
      </c>
      <c r="Q162" s="9">
        <v>2.2999999999999998</v>
      </c>
      <c r="R162">
        <v>0.63543763447042634</v>
      </c>
      <c r="S162" s="12">
        <f t="shared" si="12"/>
        <v>1.6666666666666667</v>
      </c>
      <c r="T162" s="12">
        <f t="shared" si="13"/>
        <v>46.046205396407707</v>
      </c>
      <c r="U162" s="12">
        <f t="shared" si="14"/>
        <v>1.0590627241173771</v>
      </c>
    </row>
    <row r="163" spans="1:21" x14ac:dyDescent="0.3">
      <c r="A163" s="1">
        <v>45166</v>
      </c>
      <c r="B163" s="12">
        <v>3</v>
      </c>
      <c r="C163" s="1" t="s">
        <v>10</v>
      </c>
      <c r="D163" t="s">
        <v>160</v>
      </c>
      <c r="E163">
        <v>3</v>
      </c>
      <c r="F163">
        <v>10</v>
      </c>
      <c r="G163">
        <v>8</v>
      </c>
      <c r="H163" t="s">
        <v>17</v>
      </c>
      <c r="I163" t="s">
        <v>18</v>
      </c>
      <c r="J163" s="2" t="s">
        <v>22</v>
      </c>
      <c r="K163">
        <v>6</v>
      </c>
      <c r="L163" s="2">
        <v>7.5</v>
      </c>
      <c r="M163">
        <v>5.1900000000000002E-3</v>
      </c>
      <c r="N163">
        <v>3.375</v>
      </c>
      <c r="O163">
        <v>1</v>
      </c>
      <c r="P163">
        <v>27.967289126261988</v>
      </c>
      <c r="Q163" s="9">
        <v>3</v>
      </c>
      <c r="R163">
        <v>0.83901867378785966</v>
      </c>
      <c r="S163" s="12">
        <f t="shared" si="12"/>
        <v>10</v>
      </c>
      <c r="T163" s="12">
        <f t="shared" si="13"/>
        <v>46.612148543769983</v>
      </c>
      <c r="U163" s="12">
        <f t="shared" si="14"/>
        <v>1.3983644563130995</v>
      </c>
    </row>
    <row r="164" spans="1:21" x14ac:dyDescent="0.3">
      <c r="A164" s="1">
        <v>45166</v>
      </c>
      <c r="B164" s="12">
        <v>3</v>
      </c>
      <c r="C164" s="1" t="s">
        <v>10</v>
      </c>
      <c r="D164" t="s">
        <v>160</v>
      </c>
      <c r="E164">
        <v>3</v>
      </c>
      <c r="F164">
        <v>10</v>
      </c>
      <c r="G164">
        <v>8</v>
      </c>
      <c r="H164" t="s">
        <v>17</v>
      </c>
      <c r="I164" t="s">
        <v>18</v>
      </c>
      <c r="J164" s="2" t="s">
        <v>14</v>
      </c>
      <c r="K164">
        <v>1</v>
      </c>
      <c r="L164" s="2">
        <v>17.5</v>
      </c>
      <c r="M164">
        <v>5.1900000000000002E-3</v>
      </c>
      <c r="N164">
        <v>3.375</v>
      </c>
      <c r="O164">
        <v>1</v>
      </c>
      <c r="P164">
        <v>81.361841978081188</v>
      </c>
      <c r="Q164" s="9">
        <v>3</v>
      </c>
      <c r="R164">
        <v>2.4408552593424355</v>
      </c>
      <c r="S164" s="12">
        <f t="shared" si="12"/>
        <v>1.6666666666666667</v>
      </c>
      <c r="T164" s="12">
        <f t="shared" si="13"/>
        <v>135.60306996346864</v>
      </c>
      <c r="U164" s="12">
        <f t="shared" si="14"/>
        <v>4.0680920989040592</v>
      </c>
    </row>
    <row r="165" spans="1:21" x14ac:dyDescent="0.3">
      <c r="A165" s="1">
        <v>45166</v>
      </c>
      <c r="B165" s="12">
        <v>3</v>
      </c>
      <c r="C165" s="1" t="s">
        <v>10</v>
      </c>
      <c r="D165" t="s">
        <v>160</v>
      </c>
      <c r="E165">
        <v>3</v>
      </c>
      <c r="F165">
        <v>10</v>
      </c>
      <c r="G165">
        <v>8</v>
      </c>
      <c r="H165" t="s">
        <v>17</v>
      </c>
      <c r="I165" t="s">
        <v>18</v>
      </c>
      <c r="J165" s="2" t="s">
        <v>15</v>
      </c>
      <c r="K165">
        <v>1</v>
      </c>
      <c r="L165" s="2">
        <v>22.5</v>
      </c>
      <c r="M165">
        <v>5.1900000000000002E-3</v>
      </c>
      <c r="N165">
        <v>3.375</v>
      </c>
      <c r="O165">
        <v>1</v>
      </c>
      <c r="P165">
        <v>190.01301822379989</v>
      </c>
      <c r="Q165" s="9">
        <v>3</v>
      </c>
      <c r="R165">
        <v>5.7003905467139964</v>
      </c>
      <c r="S165" s="12">
        <f t="shared" si="12"/>
        <v>1.6666666666666667</v>
      </c>
      <c r="T165" s="12">
        <f t="shared" si="13"/>
        <v>316.68836370633312</v>
      </c>
      <c r="U165" s="12">
        <f t="shared" si="14"/>
        <v>9.5006509111899931</v>
      </c>
    </row>
    <row r="166" spans="1:21" x14ac:dyDescent="0.3">
      <c r="A166" s="1">
        <v>45166</v>
      </c>
      <c r="B166" s="12">
        <v>3</v>
      </c>
      <c r="C166" s="1" t="s">
        <v>10</v>
      </c>
      <c r="D166" t="s">
        <v>160</v>
      </c>
      <c r="E166">
        <v>3</v>
      </c>
      <c r="F166">
        <v>10</v>
      </c>
      <c r="G166">
        <v>8</v>
      </c>
      <c r="H166" t="s">
        <v>148</v>
      </c>
      <c r="I166" t="s">
        <v>20</v>
      </c>
      <c r="J166" s="2" t="s">
        <v>21</v>
      </c>
      <c r="K166">
        <v>75</v>
      </c>
      <c r="L166" s="2">
        <v>2.5</v>
      </c>
      <c r="M166">
        <v>1.0699999999999999E-2</v>
      </c>
      <c r="N166">
        <v>2.9159999999999999</v>
      </c>
      <c r="O166">
        <v>1</v>
      </c>
      <c r="P166">
        <v>11.610157368315424</v>
      </c>
      <c r="Q166" s="9">
        <v>1.5</v>
      </c>
      <c r="R166">
        <v>0.17415236052473135</v>
      </c>
      <c r="S166" s="12">
        <f t="shared" si="12"/>
        <v>125</v>
      </c>
      <c r="T166" s="12">
        <f t="shared" si="13"/>
        <v>19.350262280525708</v>
      </c>
      <c r="U166" s="12">
        <f t="shared" si="14"/>
        <v>0.29025393420788559</v>
      </c>
    </row>
    <row r="167" spans="1:21" x14ac:dyDescent="0.3">
      <c r="A167" s="1">
        <v>45166</v>
      </c>
      <c r="B167" s="12">
        <v>3</v>
      </c>
      <c r="C167" s="1" t="s">
        <v>10</v>
      </c>
      <c r="D167" t="s">
        <v>160</v>
      </c>
      <c r="E167">
        <v>3</v>
      </c>
      <c r="F167">
        <v>10</v>
      </c>
      <c r="G167">
        <v>8</v>
      </c>
      <c r="H167" t="s">
        <v>148</v>
      </c>
      <c r="I167" t="s">
        <v>20</v>
      </c>
      <c r="J167" s="2" t="s">
        <v>22</v>
      </c>
      <c r="K167">
        <v>55</v>
      </c>
      <c r="L167" s="2">
        <v>7.5</v>
      </c>
      <c r="M167">
        <v>1.0699999999999999E-2</v>
      </c>
      <c r="N167">
        <v>2.9159999999999999</v>
      </c>
      <c r="O167">
        <v>1</v>
      </c>
      <c r="P167">
        <v>209.61632914100434</v>
      </c>
      <c r="Q167" s="9">
        <v>1.5</v>
      </c>
      <c r="R167">
        <v>3.1442449371150651</v>
      </c>
      <c r="S167" s="12">
        <f t="shared" si="12"/>
        <v>91.666666666666657</v>
      </c>
      <c r="T167" s="12">
        <f t="shared" si="13"/>
        <v>349.36054856834056</v>
      </c>
      <c r="U167" s="12">
        <f t="shared" si="14"/>
        <v>5.2404082285251086</v>
      </c>
    </row>
    <row r="168" spans="1:21" x14ac:dyDescent="0.3">
      <c r="A168" s="1">
        <v>45166</v>
      </c>
      <c r="B168" s="12">
        <v>3</v>
      </c>
      <c r="C168" s="1" t="s">
        <v>10</v>
      </c>
      <c r="D168" t="s">
        <v>160</v>
      </c>
      <c r="E168">
        <v>1</v>
      </c>
      <c r="F168">
        <v>10</v>
      </c>
      <c r="G168">
        <v>8</v>
      </c>
      <c r="H168" t="s">
        <v>17</v>
      </c>
      <c r="I168" t="s">
        <v>18</v>
      </c>
      <c r="J168" s="2" t="s">
        <v>22</v>
      </c>
      <c r="K168">
        <v>2</v>
      </c>
      <c r="L168" s="2">
        <v>7.5</v>
      </c>
      <c r="M168">
        <v>5.1900000000000002E-3</v>
      </c>
      <c r="N168">
        <v>3.375</v>
      </c>
      <c r="O168">
        <v>1</v>
      </c>
      <c r="P168">
        <v>9.3224297087539956</v>
      </c>
      <c r="Q168" s="9">
        <v>3</v>
      </c>
      <c r="R168">
        <v>0.27967289126261985</v>
      </c>
      <c r="S168" s="12">
        <f t="shared" si="12"/>
        <v>3.3333333333333335</v>
      </c>
      <c r="T168" s="12">
        <f t="shared" si="13"/>
        <v>15.537382847923325</v>
      </c>
      <c r="U168" s="12">
        <f t="shared" si="14"/>
        <v>0.46612148543769977</v>
      </c>
    </row>
    <row r="169" spans="1:21" x14ac:dyDescent="0.3">
      <c r="A169" s="1">
        <v>45166</v>
      </c>
      <c r="B169" s="12">
        <v>3</v>
      </c>
      <c r="C169" s="1" t="s">
        <v>10</v>
      </c>
      <c r="D169" t="s">
        <v>160</v>
      </c>
      <c r="E169">
        <v>1</v>
      </c>
      <c r="F169">
        <v>10</v>
      </c>
      <c r="G169">
        <v>8</v>
      </c>
      <c r="H169" t="s">
        <v>148</v>
      </c>
      <c r="I169" s="4" t="s">
        <v>20</v>
      </c>
      <c r="J169" s="2" t="s">
        <v>22</v>
      </c>
      <c r="K169">
        <v>13</v>
      </c>
      <c r="L169" s="2">
        <v>7.5</v>
      </c>
      <c r="M169">
        <v>1.0699999999999999E-2</v>
      </c>
      <c r="N169">
        <v>2.9159999999999999</v>
      </c>
      <c r="O169">
        <v>1</v>
      </c>
      <c r="P169">
        <v>49.545677796964661</v>
      </c>
      <c r="Q169" s="9">
        <v>1.5</v>
      </c>
      <c r="R169">
        <v>0.7431851669544699</v>
      </c>
      <c r="S169" s="12">
        <f t="shared" si="12"/>
        <v>21.666666666666668</v>
      </c>
      <c r="T169" s="12">
        <f t="shared" si="13"/>
        <v>82.576129661607766</v>
      </c>
      <c r="U169" s="12">
        <f t="shared" si="14"/>
        <v>1.2386419449241164</v>
      </c>
    </row>
    <row r="170" spans="1:21" x14ac:dyDescent="0.3">
      <c r="A170" s="1">
        <v>45166</v>
      </c>
      <c r="B170" s="12">
        <v>3</v>
      </c>
      <c r="C170" s="1" t="s">
        <v>10</v>
      </c>
      <c r="D170" t="s">
        <v>160</v>
      </c>
      <c r="E170">
        <v>1</v>
      </c>
      <c r="F170">
        <v>10</v>
      </c>
      <c r="G170">
        <v>8</v>
      </c>
      <c r="H170" t="s">
        <v>148</v>
      </c>
      <c r="I170" t="s">
        <v>20</v>
      </c>
      <c r="J170" s="2" t="s">
        <v>21</v>
      </c>
      <c r="K170">
        <v>95</v>
      </c>
      <c r="L170" s="2">
        <v>2.5</v>
      </c>
      <c r="M170">
        <v>1.0699999999999999E-2</v>
      </c>
      <c r="N170">
        <v>2.9159999999999999</v>
      </c>
      <c r="O170">
        <v>1</v>
      </c>
      <c r="P170">
        <v>14.706199333199537</v>
      </c>
      <c r="Q170" s="9">
        <v>1.5</v>
      </c>
      <c r="R170">
        <v>0.22059298999799304</v>
      </c>
      <c r="S170" s="12">
        <f t="shared" si="12"/>
        <v>158.33333333333331</v>
      </c>
      <c r="T170" s="12">
        <f t="shared" si="13"/>
        <v>24.510332221999228</v>
      </c>
      <c r="U170" s="12">
        <f t="shared" si="14"/>
        <v>0.36765498332998836</v>
      </c>
    </row>
    <row r="171" spans="1:21" x14ac:dyDescent="0.3">
      <c r="A171" s="1">
        <v>45166</v>
      </c>
      <c r="B171" s="12">
        <v>3</v>
      </c>
      <c r="C171" s="1" t="s">
        <v>10</v>
      </c>
      <c r="D171" t="s">
        <v>160</v>
      </c>
      <c r="E171">
        <v>2</v>
      </c>
      <c r="F171">
        <v>10</v>
      </c>
      <c r="G171">
        <v>10</v>
      </c>
      <c r="H171" t="s">
        <v>149</v>
      </c>
      <c r="I171" t="s">
        <v>35</v>
      </c>
      <c r="J171" s="2" t="s">
        <v>47</v>
      </c>
      <c r="K171">
        <v>1</v>
      </c>
      <c r="L171" s="2">
        <v>37.5</v>
      </c>
      <c r="M171">
        <v>1.3100000000000001E-2</v>
      </c>
      <c r="N171">
        <v>3.0379999999999998</v>
      </c>
      <c r="O171">
        <v>1</v>
      </c>
      <c r="P171">
        <v>792.8267357212477</v>
      </c>
      <c r="Q171" s="9">
        <v>19.899999999999999</v>
      </c>
      <c r="R171">
        <v>157.77252040852827</v>
      </c>
      <c r="S171" s="12">
        <f t="shared" si="12"/>
        <v>1.6666666666666667</v>
      </c>
      <c r="T171" s="12">
        <f t="shared" si="13"/>
        <v>1321.3778928687464</v>
      </c>
      <c r="U171" s="12">
        <f t="shared" si="14"/>
        <v>262.95420068088043</v>
      </c>
    </row>
    <row r="172" spans="1:21" x14ac:dyDescent="0.3">
      <c r="A172" s="1">
        <v>45166</v>
      </c>
      <c r="B172" s="12">
        <v>3</v>
      </c>
      <c r="C172" s="1" t="s">
        <v>10</v>
      </c>
      <c r="D172" t="s">
        <v>160</v>
      </c>
      <c r="E172">
        <v>2</v>
      </c>
      <c r="F172">
        <v>10</v>
      </c>
      <c r="G172">
        <v>10</v>
      </c>
      <c r="H172" t="s">
        <v>148</v>
      </c>
      <c r="I172" t="s">
        <v>20</v>
      </c>
      <c r="J172" s="2" t="s">
        <v>21</v>
      </c>
      <c r="K172">
        <v>120</v>
      </c>
      <c r="L172" s="2">
        <v>2.5</v>
      </c>
      <c r="M172">
        <v>1.0699999999999999E-2</v>
      </c>
      <c r="N172">
        <v>2.9159999999999999</v>
      </c>
      <c r="O172">
        <v>1</v>
      </c>
      <c r="P172">
        <v>18.576251789304678</v>
      </c>
      <c r="Q172" s="9">
        <v>1.5</v>
      </c>
      <c r="R172">
        <v>0.27864377683957015</v>
      </c>
      <c r="S172" s="12">
        <f t="shared" si="12"/>
        <v>200</v>
      </c>
      <c r="T172" s="12">
        <f t="shared" si="13"/>
        <v>30.960419648841132</v>
      </c>
      <c r="U172" s="12">
        <f t="shared" si="14"/>
        <v>0.46440629473261691</v>
      </c>
    </row>
    <row r="173" spans="1:21" x14ac:dyDescent="0.3">
      <c r="A173" s="1">
        <v>45166</v>
      </c>
      <c r="B173" s="12">
        <v>3</v>
      </c>
      <c r="C173" s="1" t="s">
        <v>10</v>
      </c>
      <c r="D173" t="s">
        <v>160</v>
      </c>
      <c r="E173">
        <v>2</v>
      </c>
      <c r="F173">
        <v>10</v>
      </c>
      <c r="G173">
        <v>10</v>
      </c>
      <c r="H173" t="s">
        <v>148</v>
      </c>
      <c r="I173" t="s">
        <v>20</v>
      </c>
      <c r="J173" s="2" t="s">
        <v>22</v>
      </c>
      <c r="K173">
        <v>20</v>
      </c>
      <c r="L173" s="2">
        <v>7.5</v>
      </c>
      <c r="M173">
        <v>1.0699999999999999E-2</v>
      </c>
      <c r="N173">
        <v>2.9159999999999999</v>
      </c>
      <c r="O173">
        <v>1</v>
      </c>
      <c r="P173">
        <v>76.224119687637938</v>
      </c>
      <c r="Q173" s="9">
        <v>1.5</v>
      </c>
      <c r="R173">
        <v>1.1433617953145689</v>
      </c>
      <c r="S173" s="12">
        <f t="shared" si="12"/>
        <v>33.333333333333329</v>
      </c>
      <c r="T173" s="12">
        <f t="shared" si="13"/>
        <v>127.04019947939655</v>
      </c>
      <c r="U173" s="12">
        <f t="shared" si="14"/>
        <v>1.9056029921909481</v>
      </c>
    </row>
    <row r="174" spans="1:21" x14ac:dyDescent="0.3">
      <c r="A174" s="1">
        <v>45166</v>
      </c>
      <c r="B174" s="12">
        <v>3</v>
      </c>
      <c r="C174" s="1" t="s">
        <v>10</v>
      </c>
      <c r="D174" t="s">
        <v>160</v>
      </c>
      <c r="E174">
        <v>2</v>
      </c>
      <c r="F174">
        <v>10</v>
      </c>
      <c r="G174">
        <v>10</v>
      </c>
      <c r="H174" t="s">
        <v>148</v>
      </c>
      <c r="I174" t="s">
        <v>20</v>
      </c>
      <c r="J174" s="2" t="s">
        <v>19</v>
      </c>
      <c r="K174">
        <v>1</v>
      </c>
      <c r="L174" s="2">
        <v>12.5</v>
      </c>
      <c r="M174">
        <v>1.0699999999999999E-2</v>
      </c>
      <c r="N174">
        <v>2.9159999999999999</v>
      </c>
      <c r="O174">
        <v>1</v>
      </c>
      <c r="P174">
        <v>16.903373024938354</v>
      </c>
      <c r="Q174" s="9">
        <v>1.5</v>
      </c>
      <c r="R174">
        <v>0.25355059537407532</v>
      </c>
      <c r="S174" s="12">
        <f t="shared" si="12"/>
        <v>1.6666666666666667</v>
      </c>
      <c r="T174" s="12">
        <f t="shared" si="13"/>
        <v>28.17228837489726</v>
      </c>
      <c r="U174" s="12">
        <f t="shared" si="14"/>
        <v>0.42258432562345882</v>
      </c>
    </row>
    <row r="175" spans="1:21" x14ac:dyDescent="0.3">
      <c r="A175" s="1">
        <v>45166</v>
      </c>
      <c r="B175" s="12">
        <v>3</v>
      </c>
      <c r="C175" s="1" t="s">
        <v>10</v>
      </c>
      <c r="D175" t="s">
        <v>160</v>
      </c>
      <c r="E175">
        <v>2</v>
      </c>
      <c r="F175">
        <v>10</v>
      </c>
      <c r="G175">
        <v>10</v>
      </c>
      <c r="H175" t="s">
        <v>25</v>
      </c>
      <c r="I175" t="s">
        <v>26</v>
      </c>
      <c r="J175" s="2" t="s">
        <v>27</v>
      </c>
      <c r="K175">
        <v>1</v>
      </c>
      <c r="L175" s="2">
        <v>32.5</v>
      </c>
      <c r="M175">
        <v>4.0399999999999998E-2</v>
      </c>
      <c r="N175">
        <v>2.74</v>
      </c>
      <c r="O175">
        <v>0.92936802973977695</v>
      </c>
      <c r="P175">
        <v>458.96138849592916</v>
      </c>
      <c r="Q175" s="9">
        <v>10.9</v>
      </c>
      <c r="R175">
        <v>50.026791346056278</v>
      </c>
      <c r="S175" s="12">
        <f t="shared" si="12"/>
        <v>1.6666666666666667</v>
      </c>
      <c r="T175" s="12">
        <f t="shared" si="13"/>
        <v>764.93564749321524</v>
      </c>
      <c r="U175" s="12">
        <f t="shared" si="14"/>
        <v>83.377985576760466</v>
      </c>
    </row>
    <row r="176" spans="1:21" x14ac:dyDescent="0.3">
      <c r="A176" s="1">
        <v>45166</v>
      </c>
      <c r="B176" s="12">
        <v>3</v>
      </c>
      <c r="C176" s="1" t="s">
        <v>10</v>
      </c>
      <c r="D176" t="s">
        <v>160</v>
      </c>
      <c r="E176">
        <v>2</v>
      </c>
      <c r="F176">
        <v>10</v>
      </c>
      <c r="G176">
        <v>10</v>
      </c>
      <c r="H176" t="s">
        <v>32</v>
      </c>
      <c r="I176" t="s">
        <v>33</v>
      </c>
      <c r="J176" s="2" t="s">
        <v>15</v>
      </c>
      <c r="K176">
        <v>1</v>
      </c>
      <c r="L176" s="2">
        <v>22.5</v>
      </c>
      <c r="M176">
        <v>1.7000000000000001E-2</v>
      </c>
      <c r="N176">
        <v>3.05</v>
      </c>
      <c r="O176">
        <v>0.9174311926605504</v>
      </c>
      <c r="P176">
        <v>173.96215657827807</v>
      </c>
      <c r="Q176" s="9">
        <v>1.5</v>
      </c>
      <c r="R176">
        <v>2.6094323486741708</v>
      </c>
      <c r="S176" s="12">
        <f t="shared" si="12"/>
        <v>1.6666666666666667</v>
      </c>
      <c r="T176" s="12">
        <f t="shared" si="13"/>
        <v>289.93692763046346</v>
      </c>
      <c r="U176" s="12">
        <f t="shared" si="14"/>
        <v>4.3490539144569507</v>
      </c>
    </row>
    <row r="177" spans="1:21" x14ac:dyDescent="0.3">
      <c r="A177" s="1">
        <v>45195</v>
      </c>
      <c r="B177" s="12">
        <v>3</v>
      </c>
      <c r="C177" s="1" t="s">
        <v>10</v>
      </c>
      <c r="D177" t="s">
        <v>161</v>
      </c>
      <c r="E177">
        <v>1</v>
      </c>
      <c r="F177">
        <v>15</v>
      </c>
      <c r="G177" t="s">
        <v>48</v>
      </c>
      <c r="H177" t="s">
        <v>148</v>
      </c>
      <c r="I177" t="s">
        <v>20</v>
      </c>
      <c r="J177" s="2" t="s">
        <v>21</v>
      </c>
      <c r="K177">
        <v>28</v>
      </c>
      <c r="L177" s="2">
        <v>2.5</v>
      </c>
      <c r="M177">
        <v>1.0699999999999999E-2</v>
      </c>
      <c r="N177">
        <v>2.9159999999999999</v>
      </c>
      <c r="O177">
        <v>1</v>
      </c>
      <c r="P177">
        <v>4.3344587508377579</v>
      </c>
      <c r="Q177" s="9">
        <v>1.5</v>
      </c>
      <c r="R177">
        <v>6.501688126256637E-2</v>
      </c>
      <c r="S177" s="12">
        <f t="shared" si="12"/>
        <v>46.666666666666664</v>
      </c>
      <c r="T177" s="12">
        <f t="shared" si="13"/>
        <v>7.2240979180629301</v>
      </c>
      <c r="U177" s="12">
        <f t="shared" si="14"/>
        <v>0.10836146877094394</v>
      </c>
    </row>
    <row r="178" spans="1:21" x14ac:dyDescent="0.3">
      <c r="A178" s="1">
        <v>45195</v>
      </c>
      <c r="B178" s="12">
        <v>3</v>
      </c>
      <c r="C178" s="1" t="s">
        <v>10</v>
      </c>
      <c r="D178" t="s">
        <v>161</v>
      </c>
      <c r="E178">
        <v>1</v>
      </c>
      <c r="F178">
        <v>15</v>
      </c>
      <c r="G178" t="s">
        <v>48</v>
      </c>
      <c r="H178" t="s">
        <v>148</v>
      </c>
      <c r="I178" t="s">
        <v>20</v>
      </c>
      <c r="J178" s="2" t="s">
        <v>22</v>
      </c>
      <c r="K178">
        <v>6</v>
      </c>
      <c r="L178" s="2">
        <v>7.5</v>
      </c>
      <c r="M178">
        <v>1.0699999999999999E-2</v>
      </c>
      <c r="N178">
        <v>2.9159999999999999</v>
      </c>
      <c r="O178">
        <v>1</v>
      </c>
      <c r="P178">
        <v>22.867235906291384</v>
      </c>
      <c r="Q178" s="9">
        <v>1.5</v>
      </c>
      <c r="R178">
        <v>0.34300853859437075</v>
      </c>
      <c r="S178" s="12">
        <f t="shared" si="12"/>
        <v>10</v>
      </c>
      <c r="T178" s="12">
        <f t="shared" si="13"/>
        <v>38.112059843818976</v>
      </c>
      <c r="U178" s="12">
        <f t="shared" si="14"/>
        <v>0.57168089765728458</v>
      </c>
    </row>
    <row r="179" spans="1:21" x14ac:dyDescent="0.3">
      <c r="A179" s="1">
        <v>45195</v>
      </c>
      <c r="B179" s="12">
        <v>3</v>
      </c>
      <c r="C179" s="1" t="s">
        <v>10</v>
      </c>
      <c r="D179" t="s">
        <v>161</v>
      </c>
      <c r="E179">
        <v>1</v>
      </c>
      <c r="F179">
        <v>15</v>
      </c>
      <c r="G179" t="s">
        <v>48</v>
      </c>
      <c r="H179" t="s">
        <v>32</v>
      </c>
      <c r="I179" t="s">
        <v>33</v>
      </c>
      <c r="J179" s="2" t="s">
        <v>14</v>
      </c>
      <c r="K179">
        <v>4</v>
      </c>
      <c r="L179" s="2">
        <v>17.5</v>
      </c>
      <c r="M179">
        <v>1.7000000000000001E-2</v>
      </c>
      <c r="N179">
        <v>3.05</v>
      </c>
      <c r="O179">
        <v>0.9174311926605504</v>
      </c>
      <c r="P179">
        <v>323.31372591599882</v>
      </c>
      <c r="Q179" s="9">
        <v>1.5</v>
      </c>
      <c r="R179">
        <v>4.8497058887399822</v>
      </c>
      <c r="S179" s="12">
        <f t="shared" si="12"/>
        <v>6.666666666666667</v>
      </c>
      <c r="T179" s="12">
        <f t="shared" si="13"/>
        <v>538.85620985999799</v>
      </c>
      <c r="U179" s="12">
        <f t="shared" si="14"/>
        <v>8.08284314789997</v>
      </c>
    </row>
    <row r="180" spans="1:21" x14ac:dyDescent="0.3">
      <c r="A180" s="1">
        <v>45195</v>
      </c>
      <c r="B180" s="12">
        <v>3</v>
      </c>
      <c r="C180" s="1" t="s">
        <v>10</v>
      </c>
      <c r="D180" t="s">
        <v>161</v>
      </c>
      <c r="E180">
        <v>2</v>
      </c>
      <c r="F180">
        <v>15</v>
      </c>
      <c r="G180" t="s">
        <v>49</v>
      </c>
      <c r="H180" t="s">
        <v>17</v>
      </c>
      <c r="I180" t="s">
        <v>18</v>
      </c>
      <c r="J180" s="2" t="s">
        <v>21</v>
      </c>
      <c r="K180">
        <v>1</v>
      </c>
      <c r="L180" s="2">
        <v>2.5</v>
      </c>
      <c r="M180">
        <v>5.1900000000000002E-3</v>
      </c>
      <c r="N180">
        <v>3.375</v>
      </c>
      <c r="O180">
        <v>1</v>
      </c>
      <c r="P180">
        <v>0.11434439661957543</v>
      </c>
      <c r="Q180" s="9">
        <v>3</v>
      </c>
      <c r="R180">
        <v>3.4303318985872628E-3</v>
      </c>
      <c r="S180" s="12">
        <f t="shared" si="12"/>
        <v>1.6666666666666667</v>
      </c>
      <c r="T180" s="12">
        <f t="shared" si="13"/>
        <v>0.19057399436595907</v>
      </c>
      <c r="U180" s="12">
        <f t="shared" si="14"/>
        <v>5.717219830978771E-3</v>
      </c>
    </row>
    <row r="181" spans="1:21" x14ac:dyDescent="0.3">
      <c r="A181" s="1">
        <v>45195</v>
      </c>
      <c r="B181" s="12">
        <v>3</v>
      </c>
      <c r="C181" s="1" t="s">
        <v>10</v>
      </c>
      <c r="D181" t="s">
        <v>161</v>
      </c>
      <c r="E181">
        <v>2</v>
      </c>
      <c r="F181">
        <v>15</v>
      </c>
      <c r="G181" t="s">
        <v>49</v>
      </c>
      <c r="H181" t="s">
        <v>148</v>
      </c>
      <c r="I181" t="s">
        <v>20</v>
      </c>
      <c r="J181" s="2" t="s">
        <v>21</v>
      </c>
      <c r="K181">
        <v>105</v>
      </c>
      <c r="L181" s="2">
        <v>2.5</v>
      </c>
      <c r="M181">
        <v>1.0699999999999999E-2</v>
      </c>
      <c r="N181">
        <v>2.9159999999999999</v>
      </c>
      <c r="O181">
        <v>1</v>
      </c>
      <c r="P181">
        <v>16.254220315641593</v>
      </c>
      <c r="Q181" s="9">
        <v>1.5</v>
      </c>
      <c r="R181">
        <v>0.2438133047346239</v>
      </c>
      <c r="S181" s="12">
        <f t="shared" si="12"/>
        <v>175</v>
      </c>
      <c r="T181" s="12">
        <f t="shared" si="13"/>
        <v>27.090367192735986</v>
      </c>
      <c r="U181" s="12">
        <f t="shared" si="14"/>
        <v>0.4063555078910398</v>
      </c>
    </row>
    <row r="182" spans="1:21" x14ac:dyDescent="0.3">
      <c r="A182" s="1">
        <v>45195</v>
      </c>
      <c r="B182" s="12">
        <v>3</v>
      </c>
      <c r="C182" s="1" t="s">
        <v>10</v>
      </c>
      <c r="D182" t="s">
        <v>161</v>
      </c>
      <c r="E182">
        <v>2</v>
      </c>
      <c r="F182">
        <v>15</v>
      </c>
      <c r="G182" t="s">
        <v>49</v>
      </c>
      <c r="H182" t="s">
        <v>148</v>
      </c>
      <c r="I182" t="s">
        <v>20</v>
      </c>
      <c r="J182" s="2" t="s">
        <v>22</v>
      </c>
      <c r="K182">
        <v>15</v>
      </c>
      <c r="L182" s="2">
        <v>7.5</v>
      </c>
      <c r="M182">
        <v>1.0699999999999999E-2</v>
      </c>
      <c r="N182">
        <v>2.9159999999999999</v>
      </c>
      <c r="O182">
        <v>1</v>
      </c>
      <c r="P182">
        <v>57.168089765728453</v>
      </c>
      <c r="Q182" s="9">
        <v>1.5</v>
      </c>
      <c r="R182">
        <v>0.85752134648592682</v>
      </c>
      <c r="S182" s="12">
        <f t="shared" si="12"/>
        <v>25</v>
      </c>
      <c r="T182" s="12">
        <f t="shared" si="13"/>
        <v>95.280149609547422</v>
      </c>
      <c r="U182" s="12">
        <f t="shared" si="14"/>
        <v>1.4292022441432113</v>
      </c>
    </row>
    <row r="183" spans="1:21" x14ac:dyDescent="0.3">
      <c r="A183" s="1">
        <v>45195</v>
      </c>
      <c r="B183" s="12">
        <v>3</v>
      </c>
      <c r="C183" s="1" t="s">
        <v>10</v>
      </c>
      <c r="D183" t="s">
        <v>161</v>
      </c>
      <c r="E183">
        <v>3</v>
      </c>
      <c r="F183">
        <v>15</v>
      </c>
      <c r="G183" t="s">
        <v>50</v>
      </c>
      <c r="H183" t="s">
        <v>17</v>
      </c>
      <c r="I183" t="s">
        <v>18</v>
      </c>
      <c r="J183" s="2" t="s">
        <v>21</v>
      </c>
      <c r="K183">
        <v>2</v>
      </c>
      <c r="L183" s="2">
        <v>2.5</v>
      </c>
      <c r="M183">
        <v>5.1900000000000002E-3</v>
      </c>
      <c r="N183">
        <v>3.375</v>
      </c>
      <c r="O183">
        <v>1</v>
      </c>
      <c r="P183">
        <v>0.22868879323915087</v>
      </c>
      <c r="Q183" s="9">
        <v>3</v>
      </c>
      <c r="R183">
        <v>6.8606637971745255E-3</v>
      </c>
      <c r="S183" s="12">
        <f t="shared" si="12"/>
        <v>3.3333333333333335</v>
      </c>
      <c r="T183" s="12">
        <f t="shared" si="13"/>
        <v>0.38114798873191813</v>
      </c>
      <c r="U183" s="12">
        <f t="shared" si="14"/>
        <v>1.1434439661957542E-2</v>
      </c>
    </row>
    <row r="184" spans="1:21" x14ac:dyDescent="0.3">
      <c r="A184" s="1">
        <v>45195</v>
      </c>
      <c r="B184" s="12">
        <v>3</v>
      </c>
      <c r="C184" s="1" t="s">
        <v>10</v>
      </c>
      <c r="D184" t="s">
        <v>161</v>
      </c>
      <c r="E184">
        <v>3</v>
      </c>
      <c r="F184">
        <v>15</v>
      </c>
      <c r="G184" t="s">
        <v>50</v>
      </c>
      <c r="H184" t="s">
        <v>17</v>
      </c>
      <c r="I184" t="s">
        <v>18</v>
      </c>
      <c r="J184" s="2" t="s">
        <v>22</v>
      </c>
      <c r="K184">
        <v>5</v>
      </c>
      <c r="L184" s="2">
        <v>7.5</v>
      </c>
      <c r="M184">
        <v>5.1900000000000002E-3</v>
      </c>
      <c r="N184">
        <v>3.375</v>
      </c>
      <c r="O184">
        <v>1</v>
      </c>
      <c r="P184">
        <v>23.306074271884988</v>
      </c>
      <c r="Q184" s="9">
        <v>3</v>
      </c>
      <c r="R184">
        <v>0.69918222815654962</v>
      </c>
      <c r="S184" s="12">
        <f t="shared" si="12"/>
        <v>8.3333333333333321</v>
      </c>
      <c r="T184" s="12">
        <f t="shared" si="13"/>
        <v>38.843457119808313</v>
      </c>
      <c r="U184" s="12">
        <f t="shared" si="14"/>
        <v>1.1653037135942492</v>
      </c>
    </row>
    <row r="185" spans="1:21" x14ac:dyDescent="0.3">
      <c r="A185" s="1">
        <v>45195</v>
      </c>
      <c r="B185" s="12">
        <v>3</v>
      </c>
      <c r="C185" s="1" t="s">
        <v>10</v>
      </c>
      <c r="D185" t="s">
        <v>161</v>
      </c>
      <c r="E185">
        <v>3</v>
      </c>
      <c r="F185">
        <v>15</v>
      </c>
      <c r="G185" t="s">
        <v>50</v>
      </c>
      <c r="H185" t="s">
        <v>17</v>
      </c>
      <c r="I185" t="s">
        <v>18</v>
      </c>
      <c r="J185" s="2" t="s">
        <v>19</v>
      </c>
      <c r="K185">
        <v>2</v>
      </c>
      <c r="L185" s="2">
        <v>12.5</v>
      </c>
      <c r="M185">
        <v>5.1900000000000002E-3</v>
      </c>
      <c r="N185">
        <v>3.375</v>
      </c>
      <c r="O185">
        <v>1</v>
      </c>
      <c r="P185">
        <v>52.271943464582691</v>
      </c>
      <c r="Q185" s="9">
        <v>3</v>
      </c>
      <c r="R185">
        <v>1.5681583039374807</v>
      </c>
      <c r="S185" s="12">
        <f t="shared" si="12"/>
        <v>3.3333333333333335</v>
      </c>
      <c r="T185" s="12">
        <f t="shared" si="13"/>
        <v>87.119905774304485</v>
      </c>
      <c r="U185" s="12">
        <f t="shared" si="14"/>
        <v>2.6135971732291341</v>
      </c>
    </row>
    <row r="186" spans="1:21" x14ac:dyDescent="0.3">
      <c r="A186" s="1">
        <v>45195</v>
      </c>
      <c r="B186" s="12">
        <v>3</v>
      </c>
      <c r="C186" s="1" t="s">
        <v>10</v>
      </c>
      <c r="D186" t="s">
        <v>161</v>
      </c>
      <c r="E186">
        <v>3</v>
      </c>
      <c r="F186">
        <v>15</v>
      </c>
      <c r="G186" t="s">
        <v>50</v>
      </c>
      <c r="H186" t="s">
        <v>148</v>
      </c>
      <c r="I186" t="s">
        <v>20</v>
      </c>
      <c r="J186" s="2" t="s">
        <v>21</v>
      </c>
      <c r="K186">
        <v>55</v>
      </c>
      <c r="L186" s="2">
        <v>2.5</v>
      </c>
      <c r="M186">
        <v>1.0699999999999999E-2</v>
      </c>
      <c r="N186">
        <v>2.9159999999999999</v>
      </c>
      <c r="O186">
        <v>1</v>
      </c>
      <c r="P186">
        <v>8.5141154034313118</v>
      </c>
      <c r="Q186" s="9">
        <v>1.5</v>
      </c>
      <c r="R186">
        <v>0.12771173105146968</v>
      </c>
      <c r="S186" s="12">
        <f t="shared" si="12"/>
        <v>91.666666666666657</v>
      </c>
      <c r="T186" s="12">
        <f t="shared" si="13"/>
        <v>14.190192339052185</v>
      </c>
      <c r="U186" s="12">
        <f t="shared" si="14"/>
        <v>0.21285288508578279</v>
      </c>
    </row>
    <row r="187" spans="1:21" x14ac:dyDescent="0.3">
      <c r="A187" s="1">
        <v>45195</v>
      </c>
      <c r="B187" s="12">
        <v>3</v>
      </c>
      <c r="C187" s="1" t="s">
        <v>10</v>
      </c>
      <c r="D187" t="s">
        <v>161</v>
      </c>
      <c r="E187">
        <v>3</v>
      </c>
      <c r="F187">
        <v>15</v>
      </c>
      <c r="G187" t="s">
        <v>50</v>
      </c>
      <c r="H187" t="s">
        <v>148</v>
      </c>
      <c r="I187" t="s">
        <v>20</v>
      </c>
      <c r="J187" s="2" t="s">
        <v>22</v>
      </c>
      <c r="K187">
        <v>1</v>
      </c>
      <c r="L187" s="2">
        <v>7.5</v>
      </c>
      <c r="M187">
        <v>1.0699999999999999E-2</v>
      </c>
      <c r="N187">
        <v>2.9159999999999999</v>
      </c>
      <c r="O187">
        <v>1</v>
      </c>
      <c r="P187">
        <v>3.8112059843818971</v>
      </c>
      <c r="Q187" s="9">
        <v>1.5</v>
      </c>
      <c r="R187">
        <v>5.7168089765728451E-2</v>
      </c>
      <c r="S187" s="12">
        <f t="shared" si="12"/>
        <v>1.6666666666666667</v>
      </c>
      <c r="T187" s="12">
        <f t="shared" si="13"/>
        <v>6.3520099739698281</v>
      </c>
      <c r="U187" s="12">
        <f t="shared" si="14"/>
        <v>9.5280149609547407E-2</v>
      </c>
    </row>
    <row r="188" spans="1:21" x14ac:dyDescent="0.3">
      <c r="A188" s="1">
        <v>45195</v>
      </c>
      <c r="B188" s="12">
        <v>3</v>
      </c>
      <c r="C188" s="1" t="s">
        <v>10</v>
      </c>
      <c r="D188" t="s">
        <v>161</v>
      </c>
      <c r="E188">
        <v>3</v>
      </c>
      <c r="F188">
        <v>15</v>
      </c>
      <c r="G188" t="s">
        <v>50</v>
      </c>
      <c r="H188" t="s">
        <v>148</v>
      </c>
      <c r="I188" t="s">
        <v>20</v>
      </c>
      <c r="J188" s="2" t="s">
        <v>19</v>
      </c>
      <c r="K188">
        <v>1</v>
      </c>
      <c r="L188" s="2">
        <v>12.5</v>
      </c>
      <c r="M188">
        <v>1.0699999999999999E-2</v>
      </c>
      <c r="N188">
        <v>2.9159999999999999</v>
      </c>
      <c r="O188">
        <v>1</v>
      </c>
      <c r="P188">
        <v>16.903373024938354</v>
      </c>
      <c r="Q188" s="9">
        <v>1.5</v>
      </c>
      <c r="R188">
        <v>0.25355059537407532</v>
      </c>
      <c r="S188" s="12">
        <f t="shared" si="12"/>
        <v>1.6666666666666667</v>
      </c>
      <c r="T188" s="12">
        <f t="shared" si="13"/>
        <v>28.17228837489726</v>
      </c>
      <c r="U188" s="12">
        <f t="shared" si="14"/>
        <v>0.42258432562345882</v>
      </c>
    </row>
    <row r="189" spans="1:21" x14ac:dyDescent="0.3">
      <c r="A189" s="1">
        <v>45195</v>
      </c>
      <c r="B189" s="12">
        <v>3</v>
      </c>
      <c r="C189" s="1" t="s">
        <v>10</v>
      </c>
      <c r="D189" t="s">
        <v>162</v>
      </c>
      <c r="E189">
        <v>1</v>
      </c>
      <c r="F189">
        <v>10</v>
      </c>
      <c r="G189" t="s">
        <v>51</v>
      </c>
      <c r="H189" t="s">
        <v>17</v>
      </c>
      <c r="I189" t="s">
        <v>18</v>
      </c>
      <c r="J189" s="2" t="s">
        <v>22</v>
      </c>
      <c r="K189">
        <v>2</v>
      </c>
      <c r="L189" s="2">
        <v>7.5</v>
      </c>
      <c r="M189">
        <v>5.1900000000000002E-3</v>
      </c>
      <c r="N189">
        <v>3.375</v>
      </c>
      <c r="O189">
        <v>1</v>
      </c>
      <c r="P189">
        <v>9.3224297087539956</v>
      </c>
      <c r="Q189" s="9">
        <v>3</v>
      </c>
      <c r="R189">
        <v>0.27967289126261985</v>
      </c>
      <c r="S189" s="12">
        <f t="shared" si="12"/>
        <v>3.3333333333333335</v>
      </c>
      <c r="T189" s="12">
        <f t="shared" si="13"/>
        <v>15.537382847923325</v>
      </c>
      <c r="U189" s="12">
        <f t="shared" si="14"/>
        <v>0.46612148543769977</v>
      </c>
    </row>
    <row r="190" spans="1:21" x14ac:dyDescent="0.3">
      <c r="A190" s="1">
        <v>45195</v>
      </c>
      <c r="B190" s="12">
        <v>3</v>
      </c>
      <c r="C190" s="1" t="s">
        <v>10</v>
      </c>
      <c r="D190" t="s">
        <v>162</v>
      </c>
      <c r="E190">
        <v>1</v>
      </c>
      <c r="F190">
        <v>10</v>
      </c>
      <c r="G190" t="s">
        <v>51</v>
      </c>
      <c r="H190" t="s">
        <v>148</v>
      </c>
      <c r="I190" t="s">
        <v>20</v>
      </c>
      <c r="J190" s="2" t="s">
        <v>21</v>
      </c>
      <c r="K190">
        <v>125</v>
      </c>
      <c r="L190" s="2">
        <v>2.5</v>
      </c>
      <c r="M190">
        <v>1.0699999999999999E-2</v>
      </c>
      <c r="N190">
        <v>2.9159999999999999</v>
      </c>
      <c r="O190">
        <v>1</v>
      </c>
      <c r="P190">
        <v>19.350262280525708</v>
      </c>
      <c r="Q190" s="9">
        <v>1.5</v>
      </c>
      <c r="R190">
        <v>0.29025393420788559</v>
      </c>
      <c r="S190" s="12">
        <f t="shared" si="12"/>
        <v>208.33333333333334</v>
      </c>
      <c r="T190" s="12">
        <f t="shared" si="13"/>
        <v>32.250437134209513</v>
      </c>
      <c r="U190" s="12">
        <f t="shared" si="14"/>
        <v>0.48375655701314269</v>
      </c>
    </row>
    <row r="191" spans="1:21" x14ac:dyDescent="0.3">
      <c r="A191" s="1">
        <v>45195</v>
      </c>
      <c r="B191" s="12">
        <v>3</v>
      </c>
      <c r="C191" s="1" t="s">
        <v>10</v>
      </c>
      <c r="D191" t="s">
        <v>162</v>
      </c>
      <c r="E191">
        <v>1</v>
      </c>
      <c r="F191">
        <v>10</v>
      </c>
      <c r="G191" t="s">
        <v>51</v>
      </c>
      <c r="H191" t="s">
        <v>148</v>
      </c>
      <c r="I191" t="s">
        <v>20</v>
      </c>
      <c r="J191" s="2" t="s">
        <v>22</v>
      </c>
      <c r="K191">
        <v>52</v>
      </c>
      <c r="L191" s="2">
        <v>7.5</v>
      </c>
      <c r="M191">
        <v>1.0699999999999999E-2</v>
      </c>
      <c r="N191">
        <v>2.9159999999999999</v>
      </c>
      <c r="O191">
        <v>1</v>
      </c>
      <c r="P191">
        <v>198.18271118785864</v>
      </c>
      <c r="Q191" s="9">
        <v>1.5</v>
      </c>
      <c r="R191">
        <v>2.9727406678178796</v>
      </c>
      <c r="S191" s="12">
        <f t="shared" si="12"/>
        <v>86.666666666666671</v>
      </c>
      <c r="T191" s="12">
        <f t="shared" si="13"/>
        <v>330.30451864643106</v>
      </c>
      <c r="U191" s="12">
        <f t="shared" si="14"/>
        <v>4.9545677796964656</v>
      </c>
    </row>
    <row r="192" spans="1:21" x14ac:dyDescent="0.3">
      <c r="A192" s="1">
        <v>45195</v>
      </c>
      <c r="B192" s="12">
        <v>3</v>
      </c>
      <c r="C192" s="1" t="s">
        <v>10</v>
      </c>
      <c r="D192" t="s">
        <v>162</v>
      </c>
      <c r="E192">
        <v>1</v>
      </c>
      <c r="F192">
        <v>10</v>
      </c>
      <c r="G192" t="s">
        <v>51</v>
      </c>
      <c r="H192" t="s">
        <v>148</v>
      </c>
      <c r="I192" t="s">
        <v>20</v>
      </c>
      <c r="J192" s="2" t="s">
        <v>19</v>
      </c>
      <c r="K192">
        <v>2</v>
      </c>
      <c r="L192" s="2">
        <v>12.5</v>
      </c>
      <c r="M192">
        <v>1.0699999999999999E-2</v>
      </c>
      <c r="N192">
        <v>2.9159999999999999</v>
      </c>
      <c r="O192">
        <v>1</v>
      </c>
      <c r="P192">
        <v>33.806746049876708</v>
      </c>
      <c r="Q192" s="9">
        <v>1.5</v>
      </c>
      <c r="R192">
        <v>0.50710119074815063</v>
      </c>
      <c r="S192" s="12">
        <f t="shared" si="12"/>
        <v>3.3333333333333335</v>
      </c>
      <c r="T192" s="12">
        <f t="shared" si="13"/>
        <v>56.34457674979452</v>
      </c>
      <c r="U192" s="12">
        <f t="shared" si="14"/>
        <v>0.84516865124691765</v>
      </c>
    </row>
    <row r="193" spans="1:21" x14ac:dyDescent="0.3">
      <c r="A193" s="1">
        <v>45195</v>
      </c>
      <c r="B193" s="12">
        <v>3</v>
      </c>
      <c r="C193" s="1" t="s">
        <v>10</v>
      </c>
      <c r="D193" t="s">
        <v>162</v>
      </c>
      <c r="E193">
        <v>2</v>
      </c>
      <c r="F193">
        <v>10</v>
      </c>
      <c r="G193" t="s">
        <v>52</v>
      </c>
      <c r="H193" t="s">
        <v>148</v>
      </c>
      <c r="I193" t="s">
        <v>20</v>
      </c>
      <c r="J193" s="2" t="s">
        <v>21</v>
      </c>
      <c r="K193">
        <v>128</v>
      </c>
      <c r="L193" s="2">
        <v>2.5</v>
      </c>
      <c r="M193">
        <v>1.0699999999999999E-2</v>
      </c>
      <c r="N193">
        <v>2.9159999999999999</v>
      </c>
      <c r="O193">
        <v>1</v>
      </c>
      <c r="P193">
        <v>19.814668575258324</v>
      </c>
      <c r="Q193" s="9">
        <v>1.5</v>
      </c>
      <c r="R193">
        <v>0.29722002862887487</v>
      </c>
      <c r="S193" s="12">
        <f t="shared" si="12"/>
        <v>213.33333333333334</v>
      </c>
      <c r="T193" s="12">
        <f t="shared" si="13"/>
        <v>33.02444762543054</v>
      </c>
      <c r="U193" s="12">
        <f t="shared" si="14"/>
        <v>0.49536671438145813</v>
      </c>
    </row>
    <row r="194" spans="1:21" x14ac:dyDescent="0.3">
      <c r="A194" s="1">
        <v>45195</v>
      </c>
      <c r="B194" s="12">
        <v>3</v>
      </c>
      <c r="C194" s="1" t="s">
        <v>10</v>
      </c>
      <c r="D194" t="s">
        <v>162</v>
      </c>
      <c r="E194">
        <v>2</v>
      </c>
      <c r="F194">
        <v>10</v>
      </c>
      <c r="G194" t="s">
        <v>52</v>
      </c>
      <c r="H194" t="s">
        <v>148</v>
      </c>
      <c r="I194" t="s">
        <v>20</v>
      </c>
      <c r="J194" s="2" t="s">
        <v>22</v>
      </c>
      <c r="K194">
        <v>70</v>
      </c>
      <c r="L194" s="2">
        <v>7.5</v>
      </c>
      <c r="M194">
        <v>1.0699999999999999E-2</v>
      </c>
      <c r="N194">
        <v>2.9159999999999999</v>
      </c>
      <c r="O194">
        <v>1</v>
      </c>
      <c r="P194">
        <v>266.78441890673281</v>
      </c>
      <c r="Q194" s="9">
        <v>1.5</v>
      </c>
      <c r="R194">
        <v>4.0017662836009924</v>
      </c>
      <c r="S194" s="12">
        <f t="shared" si="12"/>
        <v>116.66666666666667</v>
      </c>
      <c r="T194" s="12">
        <f t="shared" si="13"/>
        <v>444.640698177888</v>
      </c>
      <c r="U194" s="12">
        <f t="shared" si="14"/>
        <v>6.669610472668321</v>
      </c>
    </row>
    <row r="195" spans="1:21" x14ac:dyDescent="0.3">
      <c r="A195" s="1">
        <v>45195</v>
      </c>
      <c r="B195" s="12">
        <v>3</v>
      </c>
      <c r="C195" s="1" t="s">
        <v>10</v>
      </c>
      <c r="D195" t="s">
        <v>162</v>
      </c>
      <c r="E195">
        <v>3</v>
      </c>
      <c r="F195">
        <v>10</v>
      </c>
      <c r="G195" t="s">
        <v>53</v>
      </c>
      <c r="H195" t="s">
        <v>42</v>
      </c>
      <c r="I195" t="s">
        <v>43</v>
      </c>
      <c r="J195" s="2" t="s">
        <v>14</v>
      </c>
      <c r="K195">
        <v>1</v>
      </c>
      <c r="L195" s="2">
        <v>17.5</v>
      </c>
      <c r="M195">
        <v>0.309</v>
      </c>
      <c r="N195">
        <v>2.23</v>
      </c>
      <c r="O195">
        <v>1</v>
      </c>
      <c r="P195">
        <v>182.78195914602082</v>
      </c>
      <c r="Q195" s="9">
        <v>2.2999999999999998</v>
      </c>
      <c r="R195">
        <v>4.2039850603584785</v>
      </c>
      <c r="S195" s="12">
        <f t="shared" si="12"/>
        <v>1.6666666666666667</v>
      </c>
      <c r="T195" s="12">
        <f t="shared" si="13"/>
        <v>304.63659857670137</v>
      </c>
      <c r="U195" s="12">
        <f t="shared" si="14"/>
        <v>7.0066417672641306</v>
      </c>
    </row>
    <row r="196" spans="1:21" x14ac:dyDescent="0.3">
      <c r="A196" s="1">
        <v>45195</v>
      </c>
      <c r="B196" s="12">
        <v>3</v>
      </c>
      <c r="C196" s="1" t="s">
        <v>10</v>
      </c>
      <c r="D196" t="s">
        <v>162</v>
      </c>
      <c r="E196">
        <v>3</v>
      </c>
      <c r="F196">
        <v>10</v>
      </c>
      <c r="G196" t="s">
        <v>53</v>
      </c>
      <c r="H196" t="s">
        <v>12</v>
      </c>
      <c r="I196" t="s">
        <v>13</v>
      </c>
      <c r="J196" s="2" t="s">
        <v>14</v>
      </c>
      <c r="K196">
        <v>2</v>
      </c>
      <c r="L196" s="2">
        <v>17.5</v>
      </c>
      <c r="M196">
        <v>1.44E-2</v>
      </c>
      <c r="N196">
        <v>3.0529999999999999</v>
      </c>
      <c r="O196">
        <v>1</v>
      </c>
      <c r="P196">
        <v>179.63363177030988</v>
      </c>
      <c r="Q196" s="9">
        <v>14.4</v>
      </c>
      <c r="R196">
        <v>25.867242974924626</v>
      </c>
      <c r="S196" s="12">
        <f t="shared" si="12"/>
        <v>3.3333333333333335</v>
      </c>
      <c r="T196" s="12">
        <f t="shared" si="13"/>
        <v>299.38938628384977</v>
      </c>
      <c r="U196" s="12">
        <f t="shared" si="14"/>
        <v>43.112071624874375</v>
      </c>
    </row>
    <row r="197" spans="1:21" x14ac:dyDescent="0.3">
      <c r="A197" s="1">
        <v>45195</v>
      </c>
      <c r="B197" s="12">
        <v>3</v>
      </c>
      <c r="C197" s="1" t="s">
        <v>10</v>
      </c>
      <c r="D197" t="s">
        <v>162</v>
      </c>
      <c r="E197">
        <v>3</v>
      </c>
      <c r="F197">
        <v>10</v>
      </c>
      <c r="G197" t="s">
        <v>53</v>
      </c>
      <c r="H197" t="s">
        <v>148</v>
      </c>
      <c r="I197" t="s">
        <v>20</v>
      </c>
      <c r="J197" s="2" t="s">
        <v>21</v>
      </c>
      <c r="K197">
        <v>120</v>
      </c>
      <c r="L197" s="2">
        <v>2.5</v>
      </c>
      <c r="M197">
        <v>1.0699999999999999E-2</v>
      </c>
      <c r="N197">
        <v>2.9159999999999999</v>
      </c>
      <c r="O197">
        <v>1</v>
      </c>
      <c r="P197">
        <v>18.576251789304678</v>
      </c>
      <c r="Q197" s="9">
        <v>1.5</v>
      </c>
      <c r="R197">
        <v>0.27864377683957015</v>
      </c>
      <c r="S197" s="12">
        <f t="shared" si="12"/>
        <v>200</v>
      </c>
      <c r="T197" s="12">
        <f t="shared" si="13"/>
        <v>30.960419648841132</v>
      </c>
      <c r="U197" s="12">
        <f t="shared" si="14"/>
        <v>0.46440629473261691</v>
      </c>
    </row>
    <row r="198" spans="1:21" x14ac:dyDescent="0.3">
      <c r="A198" s="1">
        <v>45195</v>
      </c>
      <c r="B198" s="12">
        <v>3</v>
      </c>
      <c r="C198" s="1" t="s">
        <v>10</v>
      </c>
      <c r="D198" t="s">
        <v>162</v>
      </c>
      <c r="E198">
        <v>3</v>
      </c>
      <c r="F198">
        <v>10</v>
      </c>
      <c r="G198" t="s">
        <v>53</v>
      </c>
      <c r="H198" t="s">
        <v>148</v>
      </c>
      <c r="I198" t="s">
        <v>20</v>
      </c>
      <c r="J198" s="2" t="s">
        <v>22</v>
      </c>
      <c r="K198">
        <v>40</v>
      </c>
      <c r="L198" s="2">
        <v>7.5</v>
      </c>
      <c r="M198">
        <v>1.0699999999999999E-2</v>
      </c>
      <c r="N198">
        <v>2.9159999999999999</v>
      </c>
      <c r="O198">
        <v>1</v>
      </c>
      <c r="P198">
        <v>152.44823937527588</v>
      </c>
      <c r="Q198" s="9">
        <v>1.5</v>
      </c>
      <c r="R198">
        <v>2.2867235906291379</v>
      </c>
      <c r="S198" s="12">
        <f t="shared" si="12"/>
        <v>66.666666666666657</v>
      </c>
      <c r="T198" s="12">
        <f t="shared" si="13"/>
        <v>254.0803989587931</v>
      </c>
      <c r="U198" s="12">
        <f t="shared" si="14"/>
        <v>3.8112059843818962</v>
      </c>
    </row>
    <row r="199" spans="1:21" x14ac:dyDescent="0.3">
      <c r="A199" s="1">
        <v>45195</v>
      </c>
      <c r="B199" s="12">
        <v>3</v>
      </c>
      <c r="C199" s="1" t="s">
        <v>10</v>
      </c>
      <c r="D199" t="s">
        <v>162</v>
      </c>
      <c r="E199">
        <v>3</v>
      </c>
      <c r="F199">
        <v>10</v>
      </c>
      <c r="G199" t="s">
        <v>53</v>
      </c>
      <c r="H199" t="s">
        <v>148</v>
      </c>
      <c r="I199" t="s">
        <v>20</v>
      </c>
      <c r="J199" s="2" t="s">
        <v>19</v>
      </c>
      <c r="K199">
        <v>1</v>
      </c>
      <c r="L199" s="2">
        <v>12.5</v>
      </c>
      <c r="M199">
        <v>1.0699999999999999E-2</v>
      </c>
      <c r="N199">
        <v>2.9159999999999999</v>
      </c>
      <c r="O199">
        <v>1</v>
      </c>
      <c r="P199">
        <v>16.903373024938354</v>
      </c>
      <c r="Q199" s="9">
        <v>1.5</v>
      </c>
      <c r="R199">
        <v>0.25355059537407532</v>
      </c>
      <c r="S199" s="12">
        <f t="shared" si="12"/>
        <v>1.6666666666666667</v>
      </c>
      <c r="T199" s="12">
        <f t="shared" si="13"/>
        <v>28.17228837489726</v>
      </c>
      <c r="U199" s="12">
        <f t="shared" si="14"/>
        <v>0.42258432562345882</v>
      </c>
    </row>
    <row r="200" spans="1:21" x14ac:dyDescent="0.3">
      <c r="A200" s="1">
        <v>45195</v>
      </c>
      <c r="B200" s="12">
        <v>3</v>
      </c>
      <c r="C200" s="1" t="s">
        <v>10</v>
      </c>
      <c r="D200" t="s">
        <v>162</v>
      </c>
      <c r="E200">
        <v>3</v>
      </c>
      <c r="F200">
        <v>10</v>
      </c>
      <c r="G200" t="s">
        <v>53</v>
      </c>
      <c r="H200" t="s">
        <v>148</v>
      </c>
      <c r="I200" t="s">
        <v>20</v>
      </c>
      <c r="J200" s="2" t="s">
        <v>14</v>
      </c>
      <c r="K200">
        <v>2</v>
      </c>
      <c r="L200" s="2">
        <v>17.5</v>
      </c>
      <c r="M200">
        <v>1.0699999999999999E-2</v>
      </c>
      <c r="N200">
        <v>2.9159999999999999</v>
      </c>
      <c r="O200">
        <v>1</v>
      </c>
      <c r="P200">
        <v>90.180517530352219</v>
      </c>
      <c r="Q200" s="9">
        <v>1.5</v>
      </c>
      <c r="R200">
        <v>1.3527077629552833</v>
      </c>
      <c r="S200" s="12">
        <f t="shared" si="12"/>
        <v>3.3333333333333335</v>
      </c>
      <c r="T200" s="12">
        <f t="shared" si="13"/>
        <v>150.30086255058703</v>
      </c>
      <c r="U200" s="12">
        <f t="shared" si="14"/>
        <v>2.2545129382588054</v>
      </c>
    </row>
  </sheetData>
  <phoneticPr fontId="1" type="noConversion"/>
  <pageMargins left="0.7" right="0.7" top="0.75" bottom="0.75" header="0.3" footer="0.3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4642-DFAF-418E-AD96-A021F393CE4D}">
  <dimension ref="A1:G937"/>
  <sheetViews>
    <sheetView workbookViewId="0">
      <pane ySplit="1" topLeftCell="A2" activePane="bottomLeft" state="frozen"/>
      <selection pane="bottomLeft" activeCell="E3" sqref="E3"/>
    </sheetView>
    <sheetView topLeftCell="A459" workbookViewId="1"/>
  </sheetViews>
  <sheetFormatPr defaultRowHeight="14.4" x14ac:dyDescent="0.3"/>
  <cols>
    <col min="1" max="1" width="19.109375" bestFit="1" customWidth="1"/>
  </cols>
  <sheetData>
    <row r="1" spans="1:7" x14ac:dyDescent="0.3">
      <c r="A1" t="s">
        <v>164</v>
      </c>
      <c r="B1" t="s">
        <v>2</v>
      </c>
      <c r="C1" t="s">
        <v>158</v>
      </c>
      <c r="D1" t="s">
        <v>67</v>
      </c>
      <c r="E1" t="s">
        <v>166</v>
      </c>
      <c r="F1" t="s">
        <v>165</v>
      </c>
      <c r="G1" t="s">
        <v>157</v>
      </c>
    </row>
    <row r="2" spans="1:7" x14ac:dyDescent="0.3">
      <c r="A2" t="s">
        <v>12</v>
      </c>
      <c r="B2" t="s">
        <v>161</v>
      </c>
      <c r="C2">
        <v>1</v>
      </c>
      <c r="D2">
        <v>1</v>
      </c>
      <c r="E2">
        <f>SUMIFS('Fish Transects'!S:S,'Fish Transects'!$H:$H,'Fish per species per 100 m2'!$A2,'Fish Transects'!$B:$B,'Fish per species per 100 m2'!$C2,'Fish Transects'!$D:$D,'Fish per species per 100 m2'!$B2,'Fish Transects'!$E:$E,'Fish per species per 100 m2'!$D2)</f>
        <v>0</v>
      </c>
      <c r="F2">
        <f>SUMIFS('Fish Transects'!T:T,'Fish Transects'!$H:$H,'Fish per species per 100 m2'!$A2,'Fish Transects'!$B:$B,'Fish per species per 100 m2'!$C2,'Fish Transects'!$D:$D,'Fish per species per 100 m2'!$B2,'Fish Transects'!$E:$E,'Fish per species per 100 m2'!$D2)</f>
        <v>0</v>
      </c>
      <c r="G2">
        <f>SUMIFS('Fish Transects'!U:U,'Fish Transects'!$H:$H,'Fish per species per 100 m2'!$A2,'Fish Transects'!$B:$B,'Fish per species per 100 m2'!$C2,'Fish Transects'!$D:$D,'Fish per species per 100 m2'!$B2,'Fish Transects'!$E:$E,'Fish per species per 100 m2'!$D2)</f>
        <v>0</v>
      </c>
    </row>
    <row r="3" spans="1:7" x14ac:dyDescent="0.3">
      <c r="A3" t="s">
        <v>17</v>
      </c>
      <c r="B3" t="s">
        <v>161</v>
      </c>
      <c r="C3">
        <v>1</v>
      </c>
      <c r="D3">
        <v>1</v>
      </c>
      <c r="E3">
        <f>SUMIFS('Fish Transects'!S:S,'Fish Transects'!$H:$H,'Fish per species per 100 m2'!$A3,'Fish Transects'!$B:$B,'Fish per species per 100 m2'!$C3,'Fish Transects'!$D:$D,'Fish per species per 100 m2'!$B3,'Fish Transects'!$E:$E,'Fish per species per 100 m2'!$D3)</f>
        <v>38.333333333333329</v>
      </c>
      <c r="F3">
        <f>SUMIFS('Fish Transects'!T:T,'Fish Transects'!$H:$H,'Fish per species per 100 m2'!$A3,'Fish Transects'!$B:$B,'Fish per species per 100 m2'!$C3,'Fish Transects'!$D:$D,'Fish per species per 100 m2'!$B3,'Fish Transects'!$E:$E,'Fish per species per 100 m2'!$D3)</f>
        <v>47.752580763203341</v>
      </c>
      <c r="G3">
        <f>SUMIFS('Fish Transects'!U:U,'Fish Transects'!$H:$H,'Fish per species per 100 m2'!$A3,'Fish Transects'!$B:$B,'Fish per species per 100 m2'!$C3,'Fish Transects'!$D:$D,'Fish per species per 100 m2'!$B3,'Fish Transects'!$E:$E,'Fish per species per 100 m2'!$D3)</f>
        <v>1.4325774228961001</v>
      </c>
    </row>
    <row r="4" spans="1:7" x14ac:dyDescent="0.3">
      <c r="A4" t="s">
        <v>148</v>
      </c>
      <c r="B4" t="s">
        <v>161</v>
      </c>
      <c r="C4">
        <v>1</v>
      </c>
      <c r="D4">
        <v>1</v>
      </c>
      <c r="E4">
        <f>SUMIFS('Fish Transects'!S:S,'Fish Transects'!$H:$H,'Fish per species per 100 m2'!$A4,'Fish Transects'!$B:$B,'Fish per species per 100 m2'!$C4,'Fish Transects'!$D:$D,'Fish per species per 100 m2'!$B4,'Fish Transects'!$E:$E,'Fish per species per 100 m2'!$D4)</f>
        <v>100</v>
      </c>
      <c r="F4">
        <f>SUMIFS('Fish Transects'!T:T,'Fish Transects'!$H:$H,'Fish per species per 100 m2'!$A4,'Fish Transects'!$B:$B,'Fish per species per 100 m2'!$C4,'Fish Transects'!$D:$D,'Fish per species per 100 m2'!$B4,'Fish Transects'!$E:$E,'Fish per species per 100 m2'!$D4)</f>
        <v>15.480209824420566</v>
      </c>
      <c r="G4">
        <f>SUMIFS('Fish Transects'!U:U,'Fish Transects'!$H:$H,'Fish per species per 100 m2'!$A4,'Fish Transects'!$B:$B,'Fish per species per 100 m2'!$C4,'Fish Transects'!$D:$D,'Fish per species per 100 m2'!$B4,'Fish Transects'!$E:$E,'Fish per species per 100 m2'!$D4)</f>
        <v>0.23220314736630845</v>
      </c>
    </row>
    <row r="5" spans="1:7" x14ac:dyDescent="0.3">
      <c r="A5" t="s">
        <v>23</v>
      </c>
      <c r="B5" t="s">
        <v>161</v>
      </c>
      <c r="C5">
        <v>1</v>
      </c>
      <c r="D5">
        <v>1</v>
      </c>
      <c r="E5">
        <f>SUMIFS('Fish Transects'!S:S,'Fish Transects'!$H:$H,'Fish per species per 100 m2'!$A5,'Fish Transects'!$B:$B,'Fish per species per 100 m2'!$C5,'Fish Transects'!$D:$D,'Fish per species per 100 m2'!$B5,'Fish Transects'!$E:$E,'Fish per species per 100 m2'!$D5)</f>
        <v>0</v>
      </c>
      <c r="F5">
        <f>SUMIFS('Fish Transects'!T:T,'Fish Transects'!$H:$H,'Fish per species per 100 m2'!$A5,'Fish Transects'!$B:$B,'Fish per species per 100 m2'!$C5,'Fish Transects'!$D:$D,'Fish per species per 100 m2'!$B5,'Fish Transects'!$E:$E,'Fish per species per 100 m2'!$D5)</f>
        <v>0</v>
      </c>
      <c r="G5">
        <f>SUMIFS('Fish Transects'!U:U,'Fish Transects'!$H:$H,'Fish per species per 100 m2'!$A5,'Fish Transects'!$B:$B,'Fish per species per 100 m2'!$C5,'Fish Transects'!$D:$D,'Fish per species per 100 m2'!$B5,'Fish Transects'!$E:$E,'Fish per species per 100 m2'!$D5)</f>
        <v>0</v>
      </c>
    </row>
    <row r="6" spans="1:7" x14ac:dyDescent="0.3">
      <c r="A6" t="s">
        <v>25</v>
      </c>
      <c r="B6" t="s">
        <v>161</v>
      </c>
      <c r="C6">
        <v>1</v>
      </c>
      <c r="D6">
        <v>1</v>
      </c>
      <c r="E6">
        <f>SUMIFS('Fish Transects'!S:S,'Fish Transects'!$H:$H,'Fish per species per 100 m2'!$A6,'Fish Transects'!$B:$B,'Fish per species per 100 m2'!$C6,'Fish Transects'!$D:$D,'Fish per species per 100 m2'!$B6,'Fish Transects'!$E:$E,'Fish per species per 100 m2'!$D6)</f>
        <v>0</v>
      </c>
      <c r="F6">
        <f>SUMIFS('Fish Transects'!T:T,'Fish Transects'!$H:$H,'Fish per species per 100 m2'!$A6,'Fish Transects'!$B:$B,'Fish per species per 100 m2'!$C6,'Fish Transects'!$D:$D,'Fish per species per 100 m2'!$B6,'Fish Transects'!$E:$E,'Fish per species per 100 m2'!$D6)</f>
        <v>0</v>
      </c>
      <c r="G6">
        <f>SUMIFS('Fish Transects'!U:U,'Fish Transects'!$H:$H,'Fish per species per 100 m2'!$A6,'Fish Transects'!$B:$B,'Fish per species per 100 m2'!$C6,'Fish Transects'!$D:$D,'Fish per species per 100 m2'!$B6,'Fish Transects'!$E:$E,'Fish per species per 100 m2'!$D6)</f>
        <v>0</v>
      </c>
    </row>
    <row r="7" spans="1:7" x14ac:dyDescent="0.3">
      <c r="A7" t="s">
        <v>154</v>
      </c>
      <c r="B7" t="s">
        <v>161</v>
      </c>
      <c r="C7">
        <v>1</v>
      </c>
      <c r="D7">
        <v>1</v>
      </c>
      <c r="E7">
        <f>SUMIFS('Fish Transects'!S:S,'Fish Transects'!$H:$H,'Fish per species per 100 m2'!$A7,'Fish Transects'!$B:$B,'Fish per species per 100 m2'!$C7,'Fish Transects'!$D:$D,'Fish per species per 100 m2'!$B7,'Fish Transects'!$E:$E,'Fish per species per 100 m2'!$D7)</f>
        <v>0</v>
      </c>
      <c r="F7">
        <f>SUMIFS('Fish Transects'!T:T,'Fish Transects'!$H:$H,'Fish per species per 100 m2'!$A7,'Fish Transects'!$B:$B,'Fish per species per 100 m2'!$C7,'Fish Transects'!$D:$D,'Fish per species per 100 m2'!$B7,'Fish Transects'!$E:$E,'Fish per species per 100 m2'!$D7)</f>
        <v>0</v>
      </c>
      <c r="G7">
        <f>SUMIFS('Fish Transects'!U:U,'Fish Transects'!$H:$H,'Fish per species per 100 m2'!$A7,'Fish Transects'!$B:$B,'Fish per species per 100 m2'!$C7,'Fish Transects'!$D:$D,'Fish per species per 100 m2'!$B7,'Fish Transects'!$E:$E,'Fish per species per 100 m2'!$D7)</f>
        <v>0</v>
      </c>
    </row>
    <row r="8" spans="1:7" x14ac:dyDescent="0.3">
      <c r="A8" t="s">
        <v>30</v>
      </c>
      <c r="B8" t="s">
        <v>161</v>
      </c>
      <c r="C8">
        <v>1</v>
      </c>
      <c r="D8">
        <v>1</v>
      </c>
      <c r="E8">
        <f>SUMIFS('Fish Transects'!S:S,'Fish Transects'!$H:$H,'Fish per species per 100 m2'!$A8,'Fish Transects'!$B:$B,'Fish per species per 100 m2'!$C8,'Fish Transects'!$D:$D,'Fish per species per 100 m2'!$B8,'Fish Transects'!$E:$E,'Fish per species per 100 m2'!$D8)</f>
        <v>0</v>
      </c>
      <c r="F8">
        <f>SUMIFS('Fish Transects'!T:T,'Fish Transects'!$H:$H,'Fish per species per 100 m2'!$A8,'Fish Transects'!$B:$B,'Fish per species per 100 m2'!$C8,'Fish Transects'!$D:$D,'Fish per species per 100 m2'!$B8,'Fish Transects'!$E:$E,'Fish per species per 100 m2'!$D8)</f>
        <v>0</v>
      </c>
      <c r="G8">
        <f>SUMIFS('Fish Transects'!U:U,'Fish Transects'!$H:$H,'Fish per species per 100 m2'!$A8,'Fish Transects'!$B:$B,'Fish per species per 100 m2'!$C8,'Fish Transects'!$D:$D,'Fish per species per 100 m2'!$B8,'Fish Transects'!$E:$E,'Fish per species per 100 m2'!$D8)</f>
        <v>0</v>
      </c>
    </row>
    <row r="9" spans="1:7" x14ac:dyDescent="0.3">
      <c r="A9" t="s">
        <v>32</v>
      </c>
      <c r="B9" t="s">
        <v>161</v>
      </c>
      <c r="C9">
        <v>1</v>
      </c>
      <c r="D9">
        <v>1</v>
      </c>
      <c r="E9">
        <f>SUMIFS('Fish Transects'!S:S,'Fish Transects'!$H:$H,'Fish per species per 100 m2'!$A9,'Fish Transects'!$B:$B,'Fish per species per 100 m2'!$C9,'Fish Transects'!$D:$D,'Fish per species per 100 m2'!$B9,'Fish Transects'!$E:$E,'Fish per species per 100 m2'!$D9)</f>
        <v>15</v>
      </c>
      <c r="F9">
        <f>SUMIFS('Fish Transects'!T:T,'Fish Transects'!$H:$H,'Fish per species per 100 m2'!$A9,'Fish Transects'!$B:$B,'Fish per species per 100 m2'!$C9,'Fish Transects'!$D:$D,'Fish per species per 100 m2'!$B9,'Fish Transects'!$E:$E,'Fish per species per 100 m2'!$D9)</f>
        <v>1125.9874318915954</v>
      </c>
      <c r="G9">
        <f>SUMIFS('Fish Transects'!U:U,'Fish Transects'!$H:$H,'Fish per species per 100 m2'!$A9,'Fish Transects'!$B:$B,'Fish per species per 100 m2'!$C9,'Fish Transects'!$D:$D,'Fish per species per 100 m2'!$B9,'Fish Transects'!$E:$E,'Fish per species per 100 m2'!$D9)</f>
        <v>16.889811478373932</v>
      </c>
    </row>
    <row r="10" spans="1:7" x14ac:dyDescent="0.3">
      <c r="A10" t="s">
        <v>149</v>
      </c>
      <c r="B10" t="s">
        <v>161</v>
      </c>
      <c r="C10">
        <v>1</v>
      </c>
      <c r="D10">
        <v>1</v>
      </c>
      <c r="E10">
        <f>SUMIFS('Fish Transects'!S:S,'Fish Transects'!$H:$H,'Fish per species per 100 m2'!$A10,'Fish Transects'!$B:$B,'Fish per species per 100 m2'!$C10,'Fish Transects'!$D:$D,'Fish per species per 100 m2'!$B10,'Fish Transects'!$E:$E,'Fish per species per 100 m2'!$D10)</f>
        <v>0</v>
      </c>
      <c r="F10">
        <f>SUMIFS('Fish Transects'!T:T,'Fish Transects'!$H:$H,'Fish per species per 100 m2'!$A10,'Fish Transects'!$B:$B,'Fish per species per 100 m2'!$C10,'Fish Transects'!$D:$D,'Fish per species per 100 m2'!$B10,'Fish Transects'!$E:$E,'Fish per species per 100 m2'!$D10)</f>
        <v>0</v>
      </c>
      <c r="G10">
        <f>SUMIFS('Fish Transects'!U:U,'Fish Transects'!$H:$H,'Fish per species per 100 m2'!$A10,'Fish Transects'!$B:$B,'Fish per species per 100 m2'!$C10,'Fish Transects'!$D:$D,'Fish per species per 100 m2'!$B10,'Fish Transects'!$E:$E,'Fish per species per 100 m2'!$D10)</f>
        <v>0</v>
      </c>
    </row>
    <row r="11" spans="1:7" x14ac:dyDescent="0.3">
      <c r="A11" t="s">
        <v>38</v>
      </c>
      <c r="B11" t="s">
        <v>161</v>
      </c>
      <c r="C11">
        <v>1</v>
      </c>
      <c r="D11">
        <v>1</v>
      </c>
      <c r="E11">
        <f>SUMIFS('Fish Transects'!S:S,'Fish Transects'!$H:$H,'Fish per species per 100 m2'!$A11,'Fish Transects'!$B:$B,'Fish per species per 100 m2'!$C11,'Fish Transects'!$D:$D,'Fish per species per 100 m2'!$B11,'Fish Transects'!$E:$E,'Fish per species per 100 m2'!$D11)</f>
        <v>0</v>
      </c>
      <c r="F11">
        <f>SUMIFS('Fish Transects'!T:T,'Fish Transects'!$H:$H,'Fish per species per 100 m2'!$A11,'Fish Transects'!$B:$B,'Fish per species per 100 m2'!$C11,'Fish Transects'!$D:$D,'Fish per species per 100 m2'!$B11,'Fish Transects'!$E:$E,'Fish per species per 100 m2'!$D11)</f>
        <v>0</v>
      </c>
      <c r="G11">
        <f>SUMIFS('Fish Transects'!U:U,'Fish Transects'!$H:$H,'Fish per species per 100 m2'!$A11,'Fish Transects'!$B:$B,'Fish per species per 100 m2'!$C11,'Fish Transects'!$D:$D,'Fish per species per 100 m2'!$B11,'Fish Transects'!$E:$E,'Fish per species per 100 m2'!$D11)</f>
        <v>0</v>
      </c>
    </row>
    <row r="12" spans="1:7" x14ac:dyDescent="0.3">
      <c r="A12" t="s">
        <v>40</v>
      </c>
      <c r="B12" t="s">
        <v>161</v>
      </c>
      <c r="C12">
        <v>1</v>
      </c>
      <c r="D12">
        <v>1</v>
      </c>
      <c r="E12">
        <f>SUMIFS('Fish Transects'!S:S,'Fish Transects'!$H:$H,'Fish per species per 100 m2'!$A12,'Fish Transects'!$B:$B,'Fish per species per 100 m2'!$C12,'Fish Transects'!$D:$D,'Fish per species per 100 m2'!$B12,'Fish Transects'!$E:$E,'Fish per species per 100 m2'!$D12)</f>
        <v>0</v>
      </c>
      <c r="F12">
        <f>SUMIFS('Fish Transects'!T:T,'Fish Transects'!$H:$H,'Fish per species per 100 m2'!$A12,'Fish Transects'!$B:$B,'Fish per species per 100 m2'!$C12,'Fish Transects'!$D:$D,'Fish per species per 100 m2'!$B12,'Fish Transects'!$E:$E,'Fish per species per 100 m2'!$D12)</f>
        <v>0</v>
      </c>
      <c r="G12">
        <f>SUMIFS('Fish Transects'!U:U,'Fish Transects'!$H:$H,'Fish per species per 100 m2'!$A12,'Fish Transects'!$B:$B,'Fish per species per 100 m2'!$C12,'Fish Transects'!$D:$D,'Fish per species per 100 m2'!$B12,'Fish Transects'!$E:$E,'Fish per species per 100 m2'!$D12)</f>
        <v>0</v>
      </c>
    </row>
    <row r="13" spans="1:7" x14ac:dyDescent="0.3">
      <c r="A13" t="s">
        <v>42</v>
      </c>
      <c r="B13" t="s">
        <v>161</v>
      </c>
      <c r="C13">
        <v>1</v>
      </c>
      <c r="D13">
        <v>1</v>
      </c>
      <c r="E13">
        <f>SUMIFS('Fish Transects'!S:S,'Fish Transects'!$H:$H,'Fish per species per 100 m2'!$A13,'Fish Transects'!$B:$B,'Fish per species per 100 m2'!$C13,'Fish Transects'!$D:$D,'Fish per species per 100 m2'!$B13,'Fish Transects'!$E:$E,'Fish per species per 100 m2'!$D13)</f>
        <v>0</v>
      </c>
      <c r="F13">
        <f>SUMIFS('Fish Transects'!T:T,'Fish Transects'!$H:$H,'Fish per species per 100 m2'!$A13,'Fish Transects'!$B:$B,'Fish per species per 100 m2'!$C13,'Fish Transects'!$D:$D,'Fish per species per 100 m2'!$B13,'Fish Transects'!$E:$E,'Fish per species per 100 m2'!$D13)</f>
        <v>0</v>
      </c>
      <c r="G13">
        <f>SUMIFS('Fish Transects'!U:U,'Fish Transects'!$H:$H,'Fish per species per 100 m2'!$A13,'Fish Transects'!$B:$B,'Fish per species per 100 m2'!$C13,'Fish Transects'!$D:$D,'Fish per species per 100 m2'!$B13,'Fish Transects'!$E:$E,'Fish per species per 100 m2'!$D13)</f>
        <v>0</v>
      </c>
    </row>
    <row r="14" spans="1:7" x14ac:dyDescent="0.3">
      <c r="A14" t="s">
        <v>44</v>
      </c>
      <c r="B14" t="s">
        <v>161</v>
      </c>
      <c r="C14">
        <v>1</v>
      </c>
      <c r="D14">
        <v>1</v>
      </c>
      <c r="E14">
        <f>SUMIFS('Fish Transects'!S:S,'Fish Transects'!$H:$H,'Fish per species per 100 m2'!$A14,'Fish Transects'!$B:$B,'Fish per species per 100 m2'!$C14,'Fish Transects'!$D:$D,'Fish per species per 100 m2'!$B14,'Fish Transects'!$E:$E,'Fish per species per 100 m2'!$D14)</f>
        <v>0</v>
      </c>
      <c r="F14">
        <f>SUMIFS('Fish Transects'!T:T,'Fish Transects'!$H:$H,'Fish per species per 100 m2'!$A14,'Fish Transects'!$B:$B,'Fish per species per 100 m2'!$C14,'Fish Transects'!$D:$D,'Fish per species per 100 m2'!$B14,'Fish Transects'!$E:$E,'Fish per species per 100 m2'!$D14)</f>
        <v>0</v>
      </c>
      <c r="G14">
        <f>SUMIFS('Fish Transects'!U:U,'Fish Transects'!$H:$H,'Fish per species per 100 m2'!$A14,'Fish Transects'!$B:$B,'Fish per species per 100 m2'!$C14,'Fish Transects'!$D:$D,'Fish per species per 100 m2'!$B14,'Fish Transects'!$E:$E,'Fish per species per 100 m2'!$D14)</f>
        <v>0</v>
      </c>
    </row>
    <row r="15" spans="1:7" x14ac:dyDescent="0.3">
      <c r="A15" t="s">
        <v>12</v>
      </c>
      <c r="B15" t="s">
        <v>161</v>
      </c>
      <c r="C15">
        <v>1</v>
      </c>
      <c r="D15">
        <v>2</v>
      </c>
      <c r="E15">
        <f>SUMIFS('Fish Transects'!S:S,'Fish Transects'!$H:$H,'Fish per species per 100 m2'!$A15,'Fish Transects'!$B:$B,'Fish per species per 100 m2'!$C15,'Fish Transects'!$D:$D,'Fish per species per 100 m2'!$B15,'Fish Transects'!$E:$E,'Fish per species per 100 m2'!$D15)</f>
        <v>0</v>
      </c>
      <c r="F15">
        <f>SUMIFS('Fish Transects'!T:T,'Fish Transects'!$H:$H,'Fish per species per 100 m2'!$A15,'Fish Transects'!$B:$B,'Fish per species per 100 m2'!$C15,'Fish Transects'!$D:$D,'Fish per species per 100 m2'!$B15,'Fish Transects'!$E:$E,'Fish per species per 100 m2'!$D15)</f>
        <v>0</v>
      </c>
      <c r="G15">
        <f>SUMIFS('Fish Transects'!U:U,'Fish Transects'!$H:$H,'Fish per species per 100 m2'!$A15,'Fish Transects'!$B:$B,'Fish per species per 100 m2'!$C15,'Fish Transects'!$D:$D,'Fish per species per 100 m2'!$B15,'Fish Transects'!$E:$E,'Fish per species per 100 m2'!$D15)</f>
        <v>0</v>
      </c>
    </row>
    <row r="16" spans="1:7" x14ac:dyDescent="0.3">
      <c r="A16" t="s">
        <v>17</v>
      </c>
      <c r="B16" t="s">
        <v>161</v>
      </c>
      <c r="C16">
        <v>1</v>
      </c>
      <c r="D16">
        <v>2</v>
      </c>
      <c r="E16">
        <f>SUMIFS('Fish Transects'!S:S,'Fish Transects'!$H:$H,'Fish per species per 100 m2'!$A16,'Fish Transects'!$B:$B,'Fish per species per 100 m2'!$C16,'Fish Transects'!$D:$D,'Fish per species per 100 m2'!$B16,'Fish Transects'!$E:$E,'Fish per species per 100 m2'!$D16)</f>
        <v>0</v>
      </c>
      <c r="F16">
        <f>SUMIFS('Fish Transects'!T:T,'Fish Transects'!$H:$H,'Fish per species per 100 m2'!$A16,'Fish Transects'!$B:$B,'Fish per species per 100 m2'!$C16,'Fish Transects'!$D:$D,'Fish per species per 100 m2'!$B16,'Fish Transects'!$E:$E,'Fish per species per 100 m2'!$D16)</f>
        <v>0</v>
      </c>
      <c r="G16">
        <f>SUMIFS('Fish Transects'!U:U,'Fish Transects'!$H:$H,'Fish per species per 100 m2'!$A16,'Fish Transects'!$B:$B,'Fish per species per 100 m2'!$C16,'Fish Transects'!$D:$D,'Fish per species per 100 m2'!$B16,'Fish Transects'!$E:$E,'Fish per species per 100 m2'!$D16)</f>
        <v>0</v>
      </c>
    </row>
    <row r="17" spans="1:7" x14ac:dyDescent="0.3">
      <c r="A17" t="s">
        <v>148</v>
      </c>
      <c r="B17" t="s">
        <v>161</v>
      </c>
      <c r="C17">
        <v>1</v>
      </c>
      <c r="D17">
        <v>2</v>
      </c>
      <c r="E17">
        <f>SUMIFS('Fish Transects'!S:S,'Fish Transects'!$H:$H,'Fish per species per 100 m2'!$A17,'Fish Transects'!$B:$B,'Fish per species per 100 m2'!$C17,'Fish Transects'!$D:$D,'Fish per species per 100 m2'!$B17,'Fish Transects'!$E:$E,'Fish per species per 100 m2'!$D17)</f>
        <v>15</v>
      </c>
      <c r="F17">
        <f>SUMIFS('Fish Transects'!T:T,'Fish Transects'!$H:$H,'Fish per species per 100 m2'!$A17,'Fish Transects'!$B:$B,'Fish per species per 100 m2'!$C17,'Fish Transects'!$D:$D,'Fish per species per 100 m2'!$B17,'Fish Transects'!$E:$E,'Fish per species per 100 m2'!$D17)</f>
        <v>26.698057381247693</v>
      </c>
      <c r="G17">
        <f>SUMIFS('Fish Transects'!U:U,'Fish Transects'!$H:$H,'Fish per species per 100 m2'!$A17,'Fish Transects'!$B:$B,'Fish per species per 100 m2'!$C17,'Fish Transects'!$D:$D,'Fish per species per 100 m2'!$B17,'Fish Transects'!$E:$E,'Fish per species per 100 m2'!$D17)</f>
        <v>0.40047086071871535</v>
      </c>
    </row>
    <row r="18" spans="1:7" x14ac:dyDescent="0.3">
      <c r="A18" t="s">
        <v>23</v>
      </c>
      <c r="B18" t="s">
        <v>161</v>
      </c>
      <c r="C18">
        <v>1</v>
      </c>
      <c r="D18">
        <v>2</v>
      </c>
      <c r="E18">
        <f>SUMIFS('Fish Transects'!S:S,'Fish Transects'!$H:$H,'Fish per species per 100 m2'!$A18,'Fish Transects'!$B:$B,'Fish per species per 100 m2'!$C18,'Fish Transects'!$D:$D,'Fish per species per 100 m2'!$B18,'Fish Transects'!$E:$E,'Fish per species per 100 m2'!$D18)</f>
        <v>0</v>
      </c>
      <c r="F18">
        <f>SUMIFS('Fish Transects'!T:T,'Fish Transects'!$H:$H,'Fish per species per 100 m2'!$A18,'Fish Transects'!$B:$B,'Fish per species per 100 m2'!$C18,'Fish Transects'!$D:$D,'Fish per species per 100 m2'!$B18,'Fish Transects'!$E:$E,'Fish per species per 100 m2'!$D18)</f>
        <v>0</v>
      </c>
      <c r="G18">
        <f>SUMIFS('Fish Transects'!U:U,'Fish Transects'!$H:$H,'Fish per species per 100 m2'!$A18,'Fish Transects'!$B:$B,'Fish per species per 100 m2'!$C18,'Fish Transects'!$D:$D,'Fish per species per 100 m2'!$B18,'Fish Transects'!$E:$E,'Fish per species per 100 m2'!$D18)</f>
        <v>0</v>
      </c>
    </row>
    <row r="19" spans="1:7" x14ac:dyDescent="0.3">
      <c r="A19" t="s">
        <v>25</v>
      </c>
      <c r="B19" t="s">
        <v>161</v>
      </c>
      <c r="C19">
        <v>1</v>
      </c>
      <c r="D19">
        <v>2</v>
      </c>
      <c r="E19">
        <f>SUMIFS('Fish Transects'!S:S,'Fish Transects'!$H:$H,'Fish per species per 100 m2'!$A19,'Fish Transects'!$B:$B,'Fish per species per 100 m2'!$C19,'Fish Transects'!$D:$D,'Fish per species per 100 m2'!$B19,'Fish Transects'!$E:$E,'Fish per species per 100 m2'!$D19)</f>
        <v>0</v>
      </c>
      <c r="F19">
        <f>SUMIFS('Fish Transects'!T:T,'Fish Transects'!$H:$H,'Fish per species per 100 m2'!$A19,'Fish Transects'!$B:$B,'Fish per species per 100 m2'!$C19,'Fish Transects'!$D:$D,'Fish per species per 100 m2'!$B19,'Fish Transects'!$E:$E,'Fish per species per 100 m2'!$D19)</f>
        <v>0</v>
      </c>
      <c r="G19">
        <f>SUMIFS('Fish Transects'!U:U,'Fish Transects'!$H:$H,'Fish per species per 100 m2'!$A19,'Fish Transects'!$B:$B,'Fish per species per 100 m2'!$C19,'Fish Transects'!$D:$D,'Fish per species per 100 m2'!$B19,'Fish Transects'!$E:$E,'Fish per species per 100 m2'!$D19)</f>
        <v>0</v>
      </c>
    </row>
    <row r="20" spans="1:7" x14ac:dyDescent="0.3">
      <c r="A20" t="s">
        <v>154</v>
      </c>
      <c r="B20" t="s">
        <v>161</v>
      </c>
      <c r="C20">
        <v>1</v>
      </c>
      <c r="D20">
        <v>2</v>
      </c>
      <c r="E20">
        <f>SUMIFS('Fish Transects'!S:S,'Fish Transects'!$H:$H,'Fish per species per 100 m2'!$A20,'Fish Transects'!$B:$B,'Fish per species per 100 m2'!$C20,'Fish Transects'!$D:$D,'Fish per species per 100 m2'!$B20,'Fish Transects'!$E:$E,'Fish per species per 100 m2'!$D20)</f>
        <v>0</v>
      </c>
      <c r="F20">
        <f>SUMIFS('Fish Transects'!T:T,'Fish Transects'!$H:$H,'Fish per species per 100 m2'!$A20,'Fish Transects'!$B:$B,'Fish per species per 100 m2'!$C20,'Fish Transects'!$D:$D,'Fish per species per 100 m2'!$B20,'Fish Transects'!$E:$E,'Fish per species per 100 m2'!$D20)</f>
        <v>0</v>
      </c>
      <c r="G20">
        <f>SUMIFS('Fish Transects'!U:U,'Fish Transects'!$H:$H,'Fish per species per 100 m2'!$A20,'Fish Transects'!$B:$B,'Fish per species per 100 m2'!$C20,'Fish Transects'!$D:$D,'Fish per species per 100 m2'!$B20,'Fish Transects'!$E:$E,'Fish per species per 100 m2'!$D20)</f>
        <v>0</v>
      </c>
    </row>
    <row r="21" spans="1:7" x14ac:dyDescent="0.3">
      <c r="A21" t="s">
        <v>30</v>
      </c>
      <c r="B21" t="s">
        <v>161</v>
      </c>
      <c r="C21">
        <v>1</v>
      </c>
      <c r="D21">
        <v>2</v>
      </c>
      <c r="E21">
        <f>SUMIFS('Fish Transects'!S:S,'Fish Transects'!$H:$H,'Fish per species per 100 m2'!$A21,'Fish Transects'!$B:$B,'Fish per species per 100 m2'!$C21,'Fish Transects'!$D:$D,'Fish per species per 100 m2'!$B21,'Fish Transects'!$E:$E,'Fish per species per 100 m2'!$D21)</f>
        <v>0</v>
      </c>
      <c r="F21">
        <f>SUMIFS('Fish Transects'!T:T,'Fish Transects'!$H:$H,'Fish per species per 100 m2'!$A21,'Fish Transects'!$B:$B,'Fish per species per 100 m2'!$C21,'Fish Transects'!$D:$D,'Fish per species per 100 m2'!$B21,'Fish Transects'!$E:$E,'Fish per species per 100 m2'!$D21)</f>
        <v>0</v>
      </c>
      <c r="G21">
        <f>SUMIFS('Fish Transects'!U:U,'Fish Transects'!$H:$H,'Fish per species per 100 m2'!$A21,'Fish Transects'!$B:$B,'Fish per species per 100 m2'!$C21,'Fish Transects'!$D:$D,'Fish per species per 100 m2'!$B21,'Fish Transects'!$E:$E,'Fish per species per 100 m2'!$D21)</f>
        <v>0</v>
      </c>
    </row>
    <row r="22" spans="1:7" x14ac:dyDescent="0.3">
      <c r="A22" t="s">
        <v>32</v>
      </c>
      <c r="B22" t="s">
        <v>161</v>
      </c>
      <c r="C22">
        <v>1</v>
      </c>
      <c r="D22">
        <v>2</v>
      </c>
      <c r="E22">
        <f>SUMIFS('Fish Transects'!S:S,'Fish Transects'!$H:$H,'Fish per species per 100 m2'!$A22,'Fish Transects'!$B:$B,'Fish per species per 100 m2'!$C22,'Fish Transects'!$D:$D,'Fish per species per 100 m2'!$B22,'Fish Transects'!$E:$E,'Fish per species per 100 m2'!$D22)</f>
        <v>3.3333333333333335</v>
      </c>
      <c r="F22">
        <f>SUMIFS('Fish Transects'!T:T,'Fish Transects'!$H:$H,'Fish per species per 100 m2'!$A22,'Fish Transects'!$B:$B,'Fish per species per 100 m2'!$C22,'Fish Transects'!$D:$D,'Fish per species per 100 m2'!$B22,'Fish Transects'!$E:$E,'Fish per species per 100 m2'!$D22)</f>
        <v>182.98906463659898</v>
      </c>
      <c r="G22">
        <f>SUMIFS('Fish Transects'!U:U,'Fish Transects'!$H:$H,'Fish per species per 100 m2'!$A22,'Fish Transects'!$B:$B,'Fish per species per 100 m2'!$C22,'Fish Transects'!$D:$D,'Fish per species per 100 m2'!$B22,'Fish Transects'!$E:$E,'Fish per species per 100 m2'!$D22)</f>
        <v>2.7448359695489848</v>
      </c>
    </row>
    <row r="23" spans="1:7" x14ac:dyDescent="0.3">
      <c r="A23" t="s">
        <v>149</v>
      </c>
      <c r="B23" t="s">
        <v>161</v>
      </c>
      <c r="C23">
        <v>1</v>
      </c>
      <c r="D23">
        <v>2</v>
      </c>
      <c r="E23">
        <f>SUMIFS('Fish Transects'!S:S,'Fish Transects'!$H:$H,'Fish per species per 100 m2'!$A23,'Fish Transects'!$B:$B,'Fish per species per 100 m2'!$C23,'Fish Transects'!$D:$D,'Fish per species per 100 m2'!$B23,'Fish Transects'!$E:$E,'Fish per species per 100 m2'!$D23)</f>
        <v>0</v>
      </c>
      <c r="F23">
        <f>SUMIFS('Fish Transects'!T:T,'Fish Transects'!$H:$H,'Fish per species per 100 m2'!$A23,'Fish Transects'!$B:$B,'Fish per species per 100 m2'!$C23,'Fish Transects'!$D:$D,'Fish per species per 100 m2'!$B23,'Fish Transects'!$E:$E,'Fish per species per 100 m2'!$D23)</f>
        <v>0</v>
      </c>
      <c r="G23">
        <f>SUMIFS('Fish Transects'!U:U,'Fish Transects'!$H:$H,'Fish per species per 100 m2'!$A23,'Fish Transects'!$B:$B,'Fish per species per 100 m2'!$C23,'Fish Transects'!$D:$D,'Fish per species per 100 m2'!$B23,'Fish Transects'!$E:$E,'Fish per species per 100 m2'!$D23)</f>
        <v>0</v>
      </c>
    </row>
    <row r="24" spans="1:7" x14ac:dyDescent="0.3">
      <c r="A24" t="s">
        <v>38</v>
      </c>
      <c r="B24" t="s">
        <v>161</v>
      </c>
      <c r="C24">
        <v>1</v>
      </c>
      <c r="D24">
        <v>2</v>
      </c>
      <c r="E24">
        <f>SUMIFS('Fish Transects'!S:S,'Fish Transects'!$H:$H,'Fish per species per 100 m2'!$A24,'Fish Transects'!$B:$B,'Fish per species per 100 m2'!$C24,'Fish Transects'!$D:$D,'Fish per species per 100 m2'!$B24,'Fish Transects'!$E:$E,'Fish per species per 100 m2'!$D24)</f>
        <v>0</v>
      </c>
      <c r="F24">
        <f>SUMIFS('Fish Transects'!T:T,'Fish Transects'!$H:$H,'Fish per species per 100 m2'!$A24,'Fish Transects'!$B:$B,'Fish per species per 100 m2'!$C24,'Fish Transects'!$D:$D,'Fish per species per 100 m2'!$B24,'Fish Transects'!$E:$E,'Fish per species per 100 m2'!$D24)</f>
        <v>0</v>
      </c>
      <c r="G24">
        <f>SUMIFS('Fish Transects'!U:U,'Fish Transects'!$H:$H,'Fish per species per 100 m2'!$A24,'Fish Transects'!$B:$B,'Fish per species per 100 m2'!$C24,'Fish Transects'!$D:$D,'Fish per species per 100 m2'!$B24,'Fish Transects'!$E:$E,'Fish per species per 100 m2'!$D24)</f>
        <v>0</v>
      </c>
    </row>
    <row r="25" spans="1:7" x14ac:dyDescent="0.3">
      <c r="A25" t="s">
        <v>40</v>
      </c>
      <c r="B25" t="s">
        <v>161</v>
      </c>
      <c r="C25">
        <v>1</v>
      </c>
      <c r="D25">
        <v>2</v>
      </c>
      <c r="E25">
        <f>SUMIFS('Fish Transects'!S:S,'Fish Transects'!$H:$H,'Fish per species per 100 m2'!$A25,'Fish Transects'!$B:$B,'Fish per species per 100 m2'!$C25,'Fish Transects'!$D:$D,'Fish per species per 100 m2'!$B25,'Fish Transects'!$E:$E,'Fish per species per 100 m2'!$D25)</f>
        <v>0</v>
      </c>
      <c r="F25">
        <f>SUMIFS('Fish Transects'!T:T,'Fish Transects'!$H:$H,'Fish per species per 100 m2'!$A25,'Fish Transects'!$B:$B,'Fish per species per 100 m2'!$C25,'Fish Transects'!$D:$D,'Fish per species per 100 m2'!$B25,'Fish Transects'!$E:$E,'Fish per species per 100 m2'!$D25)</f>
        <v>0</v>
      </c>
      <c r="G25">
        <f>SUMIFS('Fish Transects'!U:U,'Fish Transects'!$H:$H,'Fish per species per 100 m2'!$A25,'Fish Transects'!$B:$B,'Fish per species per 100 m2'!$C25,'Fish Transects'!$D:$D,'Fish per species per 100 m2'!$B25,'Fish Transects'!$E:$E,'Fish per species per 100 m2'!$D25)</f>
        <v>0</v>
      </c>
    </row>
    <row r="26" spans="1:7" x14ac:dyDescent="0.3">
      <c r="A26" t="s">
        <v>42</v>
      </c>
      <c r="B26" t="s">
        <v>161</v>
      </c>
      <c r="C26">
        <v>1</v>
      </c>
      <c r="D26">
        <v>2</v>
      </c>
      <c r="E26">
        <f>SUMIFS('Fish Transects'!S:S,'Fish Transects'!$H:$H,'Fish per species per 100 m2'!$A26,'Fish Transects'!$B:$B,'Fish per species per 100 m2'!$C26,'Fish Transects'!$D:$D,'Fish per species per 100 m2'!$B26,'Fish Transects'!$E:$E,'Fish per species per 100 m2'!$D26)</f>
        <v>0</v>
      </c>
      <c r="F26">
        <f>SUMIFS('Fish Transects'!T:T,'Fish Transects'!$H:$H,'Fish per species per 100 m2'!$A26,'Fish Transects'!$B:$B,'Fish per species per 100 m2'!$C26,'Fish Transects'!$D:$D,'Fish per species per 100 m2'!$B26,'Fish Transects'!$E:$E,'Fish per species per 100 m2'!$D26)</f>
        <v>0</v>
      </c>
      <c r="G26">
        <f>SUMIFS('Fish Transects'!U:U,'Fish Transects'!$H:$H,'Fish per species per 100 m2'!$A26,'Fish Transects'!$B:$B,'Fish per species per 100 m2'!$C26,'Fish Transects'!$D:$D,'Fish per species per 100 m2'!$B26,'Fish Transects'!$E:$E,'Fish per species per 100 m2'!$D26)</f>
        <v>0</v>
      </c>
    </row>
    <row r="27" spans="1:7" x14ac:dyDescent="0.3">
      <c r="A27" t="s">
        <v>44</v>
      </c>
      <c r="B27" t="s">
        <v>161</v>
      </c>
      <c r="C27">
        <v>1</v>
      </c>
      <c r="D27">
        <v>2</v>
      </c>
      <c r="E27">
        <f>SUMIFS('Fish Transects'!S:S,'Fish Transects'!$H:$H,'Fish per species per 100 m2'!$A27,'Fish Transects'!$B:$B,'Fish per species per 100 m2'!$C27,'Fish Transects'!$D:$D,'Fish per species per 100 m2'!$B27,'Fish Transects'!$E:$E,'Fish per species per 100 m2'!$D27)</f>
        <v>0</v>
      </c>
      <c r="F27">
        <f>SUMIFS('Fish Transects'!T:T,'Fish Transects'!$H:$H,'Fish per species per 100 m2'!$A27,'Fish Transects'!$B:$B,'Fish per species per 100 m2'!$C27,'Fish Transects'!$D:$D,'Fish per species per 100 m2'!$B27,'Fish Transects'!$E:$E,'Fish per species per 100 m2'!$D27)</f>
        <v>0</v>
      </c>
      <c r="G27">
        <f>SUMIFS('Fish Transects'!U:U,'Fish Transects'!$H:$H,'Fish per species per 100 m2'!$A27,'Fish Transects'!$B:$B,'Fish per species per 100 m2'!$C27,'Fish Transects'!$D:$D,'Fish per species per 100 m2'!$B27,'Fish Transects'!$E:$E,'Fish per species per 100 m2'!$D27)</f>
        <v>0</v>
      </c>
    </row>
    <row r="28" spans="1:7" x14ac:dyDescent="0.3">
      <c r="A28" t="s">
        <v>12</v>
      </c>
      <c r="B28" t="s">
        <v>161</v>
      </c>
      <c r="C28">
        <v>1</v>
      </c>
      <c r="D28">
        <v>3</v>
      </c>
      <c r="E28">
        <f>SUMIFS('Fish Transects'!S:S,'Fish Transects'!$H:$H,'Fish per species per 100 m2'!$A28,'Fish Transects'!$B:$B,'Fish per species per 100 m2'!$C28,'Fish Transects'!$D:$D,'Fish per species per 100 m2'!$B28,'Fish Transects'!$E:$E,'Fish per species per 100 m2'!$D28)</f>
        <v>0</v>
      </c>
      <c r="F28">
        <f>SUMIFS('Fish Transects'!T:T,'Fish Transects'!$H:$H,'Fish per species per 100 m2'!$A28,'Fish Transects'!$B:$B,'Fish per species per 100 m2'!$C28,'Fish Transects'!$D:$D,'Fish per species per 100 m2'!$B28,'Fish Transects'!$E:$E,'Fish per species per 100 m2'!$D28)</f>
        <v>0</v>
      </c>
      <c r="G28">
        <f>SUMIFS('Fish Transects'!U:U,'Fish Transects'!$H:$H,'Fish per species per 100 m2'!$A28,'Fish Transects'!$B:$B,'Fish per species per 100 m2'!$C28,'Fish Transects'!$D:$D,'Fish per species per 100 m2'!$B28,'Fish Transects'!$E:$E,'Fish per species per 100 m2'!$D28)</f>
        <v>0</v>
      </c>
    </row>
    <row r="29" spans="1:7" x14ac:dyDescent="0.3">
      <c r="A29" t="s">
        <v>17</v>
      </c>
      <c r="B29" t="s">
        <v>161</v>
      </c>
      <c r="C29">
        <v>1</v>
      </c>
      <c r="D29">
        <v>3</v>
      </c>
      <c r="E29">
        <f>SUMIFS('Fish Transects'!S:S,'Fish Transects'!$H:$H,'Fish per species per 100 m2'!$A29,'Fish Transects'!$B:$B,'Fish per species per 100 m2'!$C29,'Fish Transects'!$D:$D,'Fish per species per 100 m2'!$B29,'Fish Transects'!$E:$E,'Fish per species per 100 m2'!$D29)</f>
        <v>20</v>
      </c>
      <c r="F29">
        <f>SUMIFS('Fish Transects'!T:T,'Fish Transects'!$H:$H,'Fish per species per 100 m2'!$A29,'Fish Transects'!$B:$B,'Fish per species per 100 m2'!$C29,'Fish Transects'!$D:$D,'Fish per species per 100 m2'!$B29,'Fish Transects'!$E:$E,'Fish per species per 100 m2'!$D29)</f>
        <v>2.2868879323915086</v>
      </c>
      <c r="G29">
        <f>SUMIFS('Fish Transects'!U:U,'Fish Transects'!$H:$H,'Fish per species per 100 m2'!$A29,'Fish Transects'!$B:$B,'Fish per species per 100 m2'!$C29,'Fish Transects'!$D:$D,'Fish per species per 100 m2'!$B29,'Fish Transects'!$E:$E,'Fish per species per 100 m2'!$D29)</f>
        <v>6.8606637971745266E-2</v>
      </c>
    </row>
    <row r="30" spans="1:7" x14ac:dyDescent="0.3">
      <c r="A30" t="s">
        <v>148</v>
      </c>
      <c r="B30" t="s">
        <v>161</v>
      </c>
      <c r="C30">
        <v>1</v>
      </c>
      <c r="D30">
        <v>3</v>
      </c>
      <c r="E30">
        <f>SUMIFS('Fish Transects'!S:S,'Fish Transects'!$H:$H,'Fish per species per 100 m2'!$A30,'Fish Transects'!$B:$B,'Fish per species per 100 m2'!$C30,'Fish Transects'!$D:$D,'Fish per species per 100 m2'!$B30,'Fish Transects'!$E:$E,'Fish per species per 100 m2'!$D30)</f>
        <v>186.66666666666666</v>
      </c>
      <c r="F30">
        <f>SUMIFS('Fish Transects'!T:T,'Fish Transects'!$H:$H,'Fish per species per 100 m2'!$A30,'Fish Transects'!$B:$B,'Fish per species per 100 m2'!$C30,'Fish Transects'!$D:$D,'Fish per species per 100 m2'!$B30,'Fish Transects'!$E:$E,'Fish per species per 100 m2'!$D30)</f>
        <v>41.084404626044027</v>
      </c>
      <c r="G30">
        <f>SUMIFS('Fish Transects'!U:U,'Fish Transects'!$H:$H,'Fish per species per 100 m2'!$A30,'Fish Transects'!$B:$B,'Fish per species per 100 m2'!$C30,'Fish Transects'!$D:$D,'Fish per species per 100 m2'!$B30,'Fish Transects'!$E:$E,'Fish per species per 100 m2'!$D30)</f>
        <v>0.61626606939066042</v>
      </c>
    </row>
    <row r="31" spans="1:7" x14ac:dyDescent="0.3">
      <c r="A31" t="s">
        <v>23</v>
      </c>
      <c r="B31" t="s">
        <v>161</v>
      </c>
      <c r="C31">
        <v>1</v>
      </c>
      <c r="D31">
        <v>3</v>
      </c>
      <c r="E31">
        <f>SUMIFS('Fish Transects'!S:S,'Fish Transects'!$H:$H,'Fish per species per 100 m2'!$A31,'Fish Transects'!$B:$B,'Fish per species per 100 m2'!$C31,'Fish Transects'!$D:$D,'Fish per species per 100 m2'!$B31,'Fish Transects'!$E:$E,'Fish per species per 100 m2'!$D31)</f>
        <v>0</v>
      </c>
      <c r="F31">
        <f>SUMIFS('Fish Transects'!T:T,'Fish Transects'!$H:$H,'Fish per species per 100 m2'!$A31,'Fish Transects'!$B:$B,'Fish per species per 100 m2'!$C31,'Fish Transects'!$D:$D,'Fish per species per 100 m2'!$B31,'Fish Transects'!$E:$E,'Fish per species per 100 m2'!$D31)</f>
        <v>0</v>
      </c>
      <c r="G31">
        <f>SUMIFS('Fish Transects'!U:U,'Fish Transects'!$H:$H,'Fish per species per 100 m2'!$A31,'Fish Transects'!$B:$B,'Fish per species per 100 m2'!$C31,'Fish Transects'!$D:$D,'Fish per species per 100 m2'!$B31,'Fish Transects'!$E:$E,'Fish per species per 100 m2'!$D31)</f>
        <v>0</v>
      </c>
    </row>
    <row r="32" spans="1:7" x14ac:dyDescent="0.3">
      <c r="A32" t="s">
        <v>25</v>
      </c>
      <c r="B32" t="s">
        <v>161</v>
      </c>
      <c r="C32">
        <v>1</v>
      </c>
      <c r="D32">
        <v>3</v>
      </c>
      <c r="E32">
        <f>SUMIFS('Fish Transects'!S:S,'Fish Transects'!$H:$H,'Fish per species per 100 m2'!$A32,'Fish Transects'!$B:$B,'Fish per species per 100 m2'!$C32,'Fish Transects'!$D:$D,'Fish per species per 100 m2'!$B32,'Fish Transects'!$E:$E,'Fish per species per 100 m2'!$D32)</f>
        <v>1.6666666666666667</v>
      </c>
      <c r="F32">
        <f>SUMIFS('Fish Transects'!T:T,'Fish Transects'!$H:$H,'Fish per species per 100 m2'!$A32,'Fish Transects'!$B:$B,'Fish per species per 100 m2'!$C32,'Fish Transects'!$D:$D,'Fish per species per 100 m2'!$B32,'Fish Transects'!$E:$E,'Fish per species per 100 m2'!$D32)</f>
        <v>483.98964767526695</v>
      </c>
      <c r="G32">
        <f>SUMIFS('Fish Transects'!U:U,'Fish Transects'!$H:$H,'Fish per species per 100 m2'!$A32,'Fish Transects'!$B:$B,'Fish per species per 100 m2'!$C32,'Fish Transects'!$D:$D,'Fish per species per 100 m2'!$B32,'Fish Transects'!$E:$E,'Fish per species per 100 m2'!$D32)</f>
        <v>52.754871596604104</v>
      </c>
    </row>
    <row r="33" spans="1:7" x14ac:dyDescent="0.3">
      <c r="A33" t="s">
        <v>154</v>
      </c>
      <c r="B33" t="s">
        <v>161</v>
      </c>
      <c r="C33">
        <v>1</v>
      </c>
      <c r="D33">
        <v>3</v>
      </c>
      <c r="E33">
        <f>SUMIFS('Fish Transects'!S:S,'Fish Transects'!$H:$H,'Fish per species per 100 m2'!$A33,'Fish Transects'!$B:$B,'Fish per species per 100 m2'!$C33,'Fish Transects'!$D:$D,'Fish per species per 100 m2'!$B33,'Fish Transects'!$E:$E,'Fish per species per 100 m2'!$D33)</f>
        <v>0</v>
      </c>
      <c r="F33">
        <f>SUMIFS('Fish Transects'!T:T,'Fish Transects'!$H:$H,'Fish per species per 100 m2'!$A33,'Fish Transects'!$B:$B,'Fish per species per 100 m2'!$C33,'Fish Transects'!$D:$D,'Fish per species per 100 m2'!$B33,'Fish Transects'!$E:$E,'Fish per species per 100 m2'!$D33)</f>
        <v>0</v>
      </c>
      <c r="G33">
        <f>SUMIFS('Fish Transects'!U:U,'Fish Transects'!$H:$H,'Fish per species per 100 m2'!$A33,'Fish Transects'!$B:$B,'Fish per species per 100 m2'!$C33,'Fish Transects'!$D:$D,'Fish per species per 100 m2'!$B33,'Fish Transects'!$E:$E,'Fish per species per 100 m2'!$D33)</f>
        <v>0</v>
      </c>
    </row>
    <row r="34" spans="1:7" x14ac:dyDescent="0.3">
      <c r="A34" t="s">
        <v>30</v>
      </c>
      <c r="B34" t="s">
        <v>161</v>
      </c>
      <c r="C34">
        <v>1</v>
      </c>
      <c r="D34">
        <v>3</v>
      </c>
      <c r="E34">
        <f>SUMIFS('Fish Transects'!S:S,'Fish Transects'!$H:$H,'Fish per species per 100 m2'!$A34,'Fish Transects'!$B:$B,'Fish per species per 100 m2'!$C34,'Fish Transects'!$D:$D,'Fish per species per 100 m2'!$B34,'Fish Transects'!$E:$E,'Fish per species per 100 m2'!$D34)</f>
        <v>0</v>
      </c>
      <c r="F34">
        <f>SUMIFS('Fish Transects'!T:T,'Fish Transects'!$H:$H,'Fish per species per 100 m2'!$A34,'Fish Transects'!$B:$B,'Fish per species per 100 m2'!$C34,'Fish Transects'!$D:$D,'Fish per species per 100 m2'!$B34,'Fish Transects'!$E:$E,'Fish per species per 100 m2'!$D34)</f>
        <v>0</v>
      </c>
      <c r="G34">
        <f>SUMIFS('Fish Transects'!U:U,'Fish Transects'!$H:$H,'Fish per species per 100 m2'!$A34,'Fish Transects'!$B:$B,'Fish per species per 100 m2'!$C34,'Fish Transects'!$D:$D,'Fish per species per 100 m2'!$B34,'Fish Transects'!$E:$E,'Fish per species per 100 m2'!$D34)</f>
        <v>0</v>
      </c>
    </row>
    <row r="35" spans="1:7" x14ac:dyDescent="0.3">
      <c r="A35" t="s">
        <v>32</v>
      </c>
      <c r="B35" t="s">
        <v>161</v>
      </c>
      <c r="C35">
        <v>1</v>
      </c>
      <c r="D35">
        <v>3</v>
      </c>
      <c r="E35">
        <f>SUMIFS('Fish Transects'!S:S,'Fish Transects'!$H:$H,'Fish per species per 100 m2'!$A35,'Fish Transects'!$B:$B,'Fish per species per 100 m2'!$C35,'Fish Transects'!$D:$D,'Fish per species per 100 m2'!$B35,'Fish Transects'!$E:$E,'Fish per species per 100 m2'!$D35)</f>
        <v>1.6666666666666667</v>
      </c>
      <c r="F35">
        <f>SUMIFS('Fish Transects'!T:T,'Fish Transects'!$H:$H,'Fish per species per 100 m2'!$A35,'Fish Transects'!$B:$B,'Fish per species per 100 m2'!$C35,'Fish Transects'!$D:$D,'Fish per species per 100 m2'!$B35,'Fish Transects'!$E:$E,'Fish per species per 100 m2'!$D35)</f>
        <v>289.93692763046346</v>
      </c>
      <c r="G35">
        <f>SUMIFS('Fish Transects'!U:U,'Fish Transects'!$H:$H,'Fish per species per 100 m2'!$A35,'Fish Transects'!$B:$B,'Fish per species per 100 m2'!$C35,'Fish Transects'!$D:$D,'Fish per species per 100 m2'!$B35,'Fish Transects'!$E:$E,'Fish per species per 100 m2'!$D35)</f>
        <v>4.3490539144569507</v>
      </c>
    </row>
    <row r="36" spans="1:7" x14ac:dyDescent="0.3">
      <c r="A36" t="s">
        <v>149</v>
      </c>
      <c r="B36" t="s">
        <v>161</v>
      </c>
      <c r="C36">
        <v>1</v>
      </c>
      <c r="D36">
        <v>3</v>
      </c>
      <c r="E36">
        <f>SUMIFS('Fish Transects'!S:S,'Fish Transects'!$H:$H,'Fish per species per 100 m2'!$A36,'Fish Transects'!$B:$B,'Fish per species per 100 m2'!$C36,'Fish Transects'!$D:$D,'Fish per species per 100 m2'!$B36,'Fish Transects'!$E:$E,'Fish per species per 100 m2'!$D36)</f>
        <v>0</v>
      </c>
      <c r="F36">
        <f>SUMIFS('Fish Transects'!T:T,'Fish Transects'!$H:$H,'Fish per species per 100 m2'!$A36,'Fish Transects'!$B:$B,'Fish per species per 100 m2'!$C36,'Fish Transects'!$D:$D,'Fish per species per 100 m2'!$B36,'Fish Transects'!$E:$E,'Fish per species per 100 m2'!$D36)</f>
        <v>0</v>
      </c>
      <c r="G36">
        <f>SUMIFS('Fish Transects'!U:U,'Fish Transects'!$H:$H,'Fish per species per 100 m2'!$A36,'Fish Transects'!$B:$B,'Fish per species per 100 m2'!$C36,'Fish Transects'!$D:$D,'Fish per species per 100 m2'!$B36,'Fish Transects'!$E:$E,'Fish per species per 100 m2'!$D36)</f>
        <v>0</v>
      </c>
    </row>
    <row r="37" spans="1:7" x14ac:dyDescent="0.3">
      <c r="A37" t="s">
        <v>38</v>
      </c>
      <c r="B37" t="s">
        <v>161</v>
      </c>
      <c r="C37">
        <v>1</v>
      </c>
      <c r="D37">
        <v>3</v>
      </c>
      <c r="E37">
        <f>SUMIFS('Fish Transects'!S:S,'Fish Transects'!$H:$H,'Fish per species per 100 m2'!$A37,'Fish Transects'!$B:$B,'Fish per species per 100 m2'!$C37,'Fish Transects'!$D:$D,'Fish per species per 100 m2'!$B37,'Fish Transects'!$E:$E,'Fish per species per 100 m2'!$D37)</f>
        <v>0</v>
      </c>
      <c r="F37">
        <f>SUMIFS('Fish Transects'!T:T,'Fish Transects'!$H:$H,'Fish per species per 100 m2'!$A37,'Fish Transects'!$B:$B,'Fish per species per 100 m2'!$C37,'Fish Transects'!$D:$D,'Fish per species per 100 m2'!$B37,'Fish Transects'!$E:$E,'Fish per species per 100 m2'!$D37)</f>
        <v>0</v>
      </c>
      <c r="G37">
        <f>SUMIFS('Fish Transects'!U:U,'Fish Transects'!$H:$H,'Fish per species per 100 m2'!$A37,'Fish Transects'!$B:$B,'Fish per species per 100 m2'!$C37,'Fish Transects'!$D:$D,'Fish per species per 100 m2'!$B37,'Fish Transects'!$E:$E,'Fish per species per 100 m2'!$D37)</f>
        <v>0</v>
      </c>
    </row>
    <row r="38" spans="1:7" x14ac:dyDescent="0.3">
      <c r="A38" t="s">
        <v>40</v>
      </c>
      <c r="B38" t="s">
        <v>161</v>
      </c>
      <c r="C38">
        <v>1</v>
      </c>
      <c r="D38">
        <v>3</v>
      </c>
      <c r="E38">
        <f>SUMIFS('Fish Transects'!S:S,'Fish Transects'!$H:$H,'Fish per species per 100 m2'!$A38,'Fish Transects'!$B:$B,'Fish per species per 100 m2'!$C38,'Fish Transects'!$D:$D,'Fish per species per 100 m2'!$B38,'Fish Transects'!$E:$E,'Fish per species per 100 m2'!$D38)</f>
        <v>0</v>
      </c>
      <c r="F38">
        <f>SUMIFS('Fish Transects'!T:T,'Fish Transects'!$H:$H,'Fish per species per 100 m2'!$A38,'Fish Transects'!$B:$B,'Fish per species per 100 m2'!$C38,'Fish Transects'!$D:$D,'Fish per species per 100 m2'!$B38,'Fish Transects'!$E:$E,'Fish per species per 100 m2'!$D38)</f>
        <v>0</v>
      </c>
      <c r="G38">
        <f>SUMIFS('Fish Transects'!U:U,'Fish Transects'!$H:$H,'Fish per species per 100 m2'!$A38,'Fish Transects'!$B:$B,'Fish per species per 100 m2'!$C38,'Fish Transects'!$D:$D,'Fish per species per 100 m2'!$B38,'Fish Transects'!$E:$E,'Fish per species per 100 m2'!$D38)</f>
        <v>0</v>
      </c>
    </row>
    <row r="39" spans="1:7" x14ac:dyDescent="0.3">
      <c r="A39" t="s">
        <v>42</v>
      </c>
      <c r="B39" t="s">
        <v>161</v>
      </c>
      <c r="C39">
        <v>1</v>
      </c>
      <c r="D39">
        <v>3</v>
      </c>
      <c r="E39">
        <f>SUMIFS('Fish Transects'!S:S,'Fish Transects'!$H:$H,'Fish per species per 100 m2'!$A39,'Fish Transects'!$B:$B,'Fish per species per 100 m2'!$C39,'Fish Transects'!$D:$D,'Fish per species per 100 m2'!$B39,'Fish Transects'!$E:$E,'Fish per species per 100 m2'!$D39)</f>
        <v>0</v>
      </c>
      <c r="F39">
        <f>SUMIFS('Fish Transects'!T:T,'Fish Transects'!$H:$H,'Fish per species per 100 m2'!$A39,'Fish Transects'!$B:$B,'Fish per species per 100 m2'!$C39,'Fish Transects'!$D:$D,'Fish per species per 100 m2'!$B39,'Fish Transects'!$E:$E,'Fish per species per 100 m2'!$D39)</f>
        <v>0</v>
      </c>
      <c r="G39">
        <f>SUMIFS('Fish Transects'!U:U,'Fish Transects'!$H:$H,'Fish per species per 100 m2'!$A39,'Fish Transects'!$B:$B,'Fish per species per 100 m2'!$C39,'Fish Transects'!$D:$D,'Fish per species per 100 m2'!$B39,'Fish Transects'!$E:$E,'Fish per species per 100 m2'!$D39)</f>
        <v>0</v>
      </c>
    </row>
    <row r="40" spans="1:7" x14ac:dyDescent="0.3">
      <c r="A40" t="s">
        <v>44</v>
      </c>
      <c r="B40" t="s">
        <v>161</v>
      </c>
      <c r="C40">
        <v>1</v>
      </c>
      <c r="D40">
        <v>3</v>
      </c>
      <c r="E40">
        <f>SUMIFS('Fish Transects'!S:S,'Fish Transects'!$H:$H,'Fish per species per 100 m2'!$A40,'Fish Transects'!$B:$B,'Fish per species per 100 m2'!$C40,'Fish Transects'!$D:$D,'Fish per species per 100 m2'!$B40,'Fish Transects'!$E:$E,'Fish per species per 100 m2'!$D40)</f>
        <v>0</v>
      </c>
      <c r="F40">
        <f>SUMIFS('Fish Transects'!T:T,'Fish Transects'!$H:$H,'Fish per species per 100 m2'!$A40,'Fish Transects'!$B:$B,'Fish per species per 100 m2'!$C40,'Fish Transects'!$D:$D,'Fish per species per 100 m2'!$B40,'Fish Transects'!$E:$E,'Fish per species per 100 m2'!$D40)</f>
        <v>0</v>
      </c>
      <c r="G40">
        <f>SUMIFS('Fish Transects'!U:U,'Fish Transects'!$H:$H,'Fish per species per 100 m2'!$A40,'Fish Transects'!$B:$B,'Fish per species per 100 m2'!$C40,'Fish Transects'!$D:$D,'Fish per species per 100 m2'!$B40,'Fish Transects'!$E:$E,'Fish per species per 100 m2'!$D40)</f>
        <v>0</v>
      </c>
    </row>
    <row r="41" spans="1:7" x14ac:dyDescent="0.3">
      <c r="A41" t="s">
        <v>12</v>
      </c>
      <c r="B41" t="s">
        <v>161</v>
      </c>
      <c r="C41">
        <v>2</v>
      </c>
      <c r="D41">
        <v>1</v>
      </c>
      <c r="E41">
        <f>SUMIFS('Fish Transects'!S:S,'Fish Transects'!$H:$H,'Fish per species per 100 m2'!$A41,'Fish Transects'!$B:$B,'Fish per species per 100 m2'!$C41,'Fish Transects'!$D:$D,'Fish per species per 100 m2'!$B41,'Fish Transects'!$E:$E,'Fish per species per 100 m2'!$D41)</f>
        <v>0</v>
      </c>
      <c r="F41">
        <f>SUMIFS('Fish Transects'!T:T,'Fish Transects'!$H:$H,'Fish per species per 100 m2'!$A41,'Fish Transects'!$B:$B,'Fish per species per 100 m2'!$C41,'Fish Transects'!$D:$D,'Fish per species per 100 m2'!$B41,'Fish Transects'!$E:$E,'Fish per species per 100 m2'!$D41)</f>
        <v>0</v>
      </c>
      <c r="G41">
        <f>SUMIFS('Fish Transects'!U:U,'Fish Transects'!$H:$H,'Fish per species per 100 m2'!$A41,'Fish Transects'!$B:$B,'Fish per species per 100 m2'!$C41,'Fish Transects'!$D:$D,'Fish per species per 100 m2'!$B41,'Fish Transects'!$E:$E,'Fish per species per 100 m2'!$D41)</f>
        <v>0</v>
      </c>
    </row>
    <row r="42" spans="1:7" x14ac:dyDescent="0.3">
      <c r="A42" t="s">
        <v>17</v>
      </c>
      <c r="B42" t="s">
        <v>161</v>
      </c>
      <c r="C42">
        <v>2</v>
      </c>
      <c r="D42">
        <v>1</v>
      </c>
      <c r="E42">
        <f>SUMIFS('Fish Transects'!S:S,'Fish Transects'!$H:$H,'Fish per species per 100 m2'!$A42,'Fish Transects'!$B:$B,'Fish per species per 100 m2'!$C42,'Fish Transects'!$D:$D,'Fish per species per 100 m2'!$B42,'Fish Transects'!$E:$E,'Fish per species per 100 m2'!$D42)</f>
        <v>11.666666666666666</v>
      </c>
      <c r="F42">
        <f>SUMIFS('Fish Transects'!T:T,'Fish Transects'!$H:$H,'Fish per species per 100 m2'!$A42,'Fish Transects'!$B:$B,'Fish per species per 100 m2'!$C42,'Fish Transects'!$D:$D,'Fish per species per 100 m2'!$B42,'Fish Transects'!$E:$E,'Fish per species per 100 m2'!$D42)</f>
        <v>39.224605108540231</v>
      </c>
      <c r="G42">
        <f>SUMIFS('Fish Transects'!U:U,'Fish Transects'!$H:$H,'Fish per species per 100 m2'!$A42,'Fish Transects'!$B:$B,'Fish per species per 100 m2'!$C42,'Fish Transects'!$D:$D,'Fish per species per 100 m2'!$B42,'Fish Transects'!$E:$E,'Fish per species per 100 m2'!$D42)</f>
        <v>1.1767381532562067</v>
      </c>
    </row>
    <row r="43" spans="1:7" x14ac:dyDescent="0.3">
      <c r="A43" t="s">
        <v>148</v>
      </c>
      <c r="B43" t="s">
        <v>161</v>
      </c>
      <c r="C43">
        <v>2</v>
      </c>
      <c r="D43">
        <v>1</v>
      </c>
      <c r="E43">
        <f>SUMIFS('Fish Transects'!S:S,'Fish Transects'!$H:$H,'Fish per species per 100 m2'!$A43,'Fish Transects'!$B:$B,'Fish per species per 100 m2'!$C43,'Fish Transects'!$D:$D,'Fish per species per 100 m2'!$B43,'Fish Transects'!$E:$E,'Fish per species per 100 m2'!$D43)</f>
        <v>58.333333333333336</v>
      </c>
      <c r="F43">
        <f>SUMIFS('Fish Transects'!T:T,'Fish Transects'!$H:$H,'Fish per species per 100 m2'!$A43,'Fish Transects'!$B:$B,'Fish per species per 100 m2'!$C43,'Fish Transects'!$D:$D,'Fish per species per 100 m2'!$B43,'Fish Transects'!$E:$E,'Fish per species per 100 m2'!$D43)</f>
        <v>9.0301223975786638</v>
      </c>
      <c r="G43">
        <f>SUMIFS('Fish Transects'!U:U,'Fish Transects'!$H:$H,'Fish per species per 100 m2'!$A43,'Fish Transects'!$B:$B,'Fish per species per 100 m2'!$C43,'Fish Transects'!$D:$D,'Fish per species per 100 m2'!$B43,'Fish Transects'!$E:$E,'Fish per species per 100 m2'!$D43)</f>
        <v>0.13545183596367993</v>
      </c>
    </row>
    <row r="44" spans="1:7" x14ac:dyDescent="0.3">
      <c r="A44" t="s">
        <v>23</v>
      </c>
      <c r="B44" t="s">
        <v>161</v>
      </c>
      <c r="C44">
        <v>2</v>
      </c>
      <c r="D44">
        <v>1</v>
      </c>
      <c r="E44">
        <f>SUMIFS('Fish Transects'!S:S,'Fish Transects'!$H:$H,'Fish per species per 100 m2'!$A44,'Fish Transects'!$B:$B,'Fish per species per 100 m2'!$C44,'Fish Transects'!$D:$D,'Fish per species per 100 m2'!$B44,'Fish Transects'!$E:$E,'Fish per species per 100 m2'!$D44)</f>
        <v>0</v>
      </c>
      <c r="F44">
        <f>SUMIFS('Fish Transects'!T:T,'Fish Transects'!$H:$H,'Fish per species per 100 m2'!$A44,'Fish Transects'!$B:$B,'Fish per species per 100 m2'!$C44,'Fish Transects'!$D:$D,'Fish per species per 100 m2'!$B44,'Fish Transects'!$E:$E,'Fish per species per 100 m2'!$D44)</f>
        <v>0</v>
      </c>
      <c r="G44">
        <f>SUMIFS('Fish Transects'!U:U,'Fish Transects'!$H:$H,'Fish per species per 100 m2'!$A44,'Fish Transects'!$B:$B,'Fish per species per 100 m2'!$C44,'Fish Transects'!$D:$D,'Fish per species per 100 m2'!$B44,'Fish Transects'!$E:$E,'Fish per species per 100 m2'!$D44)</f>
        <v>0</v>
      </c>
    </row>
    <row r="45" spans="1:7" x14ac:dyDescent="0.3">
      <c r="A45" t="s">
        <v>25</v>
      </c>
      <c r="B45" t="s">
        <v>161</v>
      </c>
      <c r="C45">
        <v>2</v>
      </c>
      <c r="D45">
        <v>1</v>
      </c>
      <c r="E45">
        <f>SUMIFS('Fish Transects'!S:S,'Fish Transects'!$H:$H,'Fish per species per 100 m2'!$A45,'Fish Transects'!$B:$B,'Fish per species per 100 m2'!$C45,'Fish Transects'!$D:$D,'Fish per species per 100 m2'!$B45,'Fish Transects'!$E:$E,'Fish per species per 100 m2'!$D45)</f>
        <v>1.6666666666666667</v>
      </c>
      <c r="F45">
        <f>SUMIFS('Fish Transects'!T:T,'Fish Transects'!$H:$H,'Fish per species per 100 m2'!$A45,'Fish Transects'!$B:$B,'Fish per species per 100 m2'!$C45,'Fish Transects'!$D:$D,'Fish per species per 100 m2'!$B45,'Fish Transects'!$E:$E,'Fish per species per 100 m2'!$D45)</f>
        <v>483.98964767526695</v>
      </c>
      <c r="G45">
        <f>SUMIFS('Fish Transects'!U:U,'Fish Transects'!$H:$H,'Fish per species per 100 m2'!$A45,'Fish Transects'!$B:$B,'Fish per species per 100 m2'!$C45,'Fish Transects'!$D:$D,'Fish per species per 100 m2'!$B45,'Fish Transects'!$E:$E,'Fish per species per 100 m2'!$D45)</f>
        <v>52.754871596604104</v>
      </c>
    </row>
    <row r="46" spans="1:7" x14ac:dyDescent="0.3">
      <c r="A46" t="s">
        <v>154</v>
      </c>
      <c r="B46" t="s">
        <v>161</v>
      </c>
      <c r="C46">
        <v>2</v>
      </c>
      <c r="D46">
        <v>1</v>
      </c>
      <c r="E46">
        <f>SUMIFS('Fish Transects'!S:S,'Fish Transects'!$H:$H,'Fish per species per 100 m2'!$A46,'Fish Transects'!$B:$B,'Fish per species per 100 m2'!$C46,'Fish Transects'!$D:$D,'Fish per species per 100 m2'!$B46,'Fish Transects'!$E:$E,'Fish per species per 100 m2'!$D46)</f>
        <v>0</v>
      </c>
      <c r="F46">
        <f>SUMIFS('Fish Transects'!T:T,'Fish Transects'!$H:$H,'Fish per species per 100 m2'!$A46,'Fish Transects'!$B:$B,'Fish per species per 100 m2'!$C46,'Fish Transects'!$D:$D,'Fish per species per 100 m2'!$B46,'Fish Transects'!$E:$E,'Fish per species per 100 m2'!$D46)</f>
        <v>0</v>
      </c>
      <c r="G46">
        <f>SUMIFS('Fish Transects'!U:U,'Fish Transects'!$H:$H,'Fish per species per 100 m2'!$A46,'Fish Transects'!$B:$B,'Fish per species per 100 m2'!$C46,'Fish Transects'!$D:$D,'Fish per species per 100 m2'!$B46,'Fish Transects'!$E:$E,'Fish per species per 100 m2'!$D46)</f>
        <v>0</v>
      </c>
    </row>
    <row r="47" spans="1:7" x14ac:dyDescent="0.3">
      <c r="A47" t="s">
        <v>30</v>
      </c>
      <c r="B47" t="s">
        <v>161</v>
      </c>
      <c r="C47">
        <v>2</v>
      </c>
      <c r="D47">
        <v>1</v>
      </c>
      <c r="E47">
        <f>SUMIFS('Fish Transects'!S:S,'Fish Transects'!$H:$H,'Fish per species per 100 m2'!$A47,'Fish Transects'!$B:$B,'Fish per species per 100 m2'!$C47,'Fish Transects'!$D:$D,'Fish per species per 100 m2'!$B47,'Fish Transects'!$E:$E,'Fish per species per 100 m2'!$D47)</f>
        <v>0</v>
      </c>
      <c r="F47">
        <f>SUMIFS('Fish Transects'!T:T,'Fish Transects'!$H:$H,'Fish per species per 100 m2'!$A47,'Fish Transects'!$B:$B,'Fish per species per 100 m2'!$C47,'Fish Transects'!$D:$D,'Fish per species per 100 m2'!$B47,'Fish Transects'!$E:$E,'Fish per species per 100 m2'!$D47)</f>
        <v>0</v>
      </c>
      <c r="G47">
        <f>SUMIFS('Fish Transects'!U:U,'Fish Transects'!$H:$H,'Fish per species per 100 m2'!$A47,'Fish Transects'!$B:$B,'Fish per species per 100 m2'!$C47,'Fish Transects'!$D:$D,'Fish per species per 100 m2'!$B47,'Fish Transects'!$E:$E,'Fish per species per 100 m2'!$D47)</f>
        <v>0</v>
      </c>
    </row>
    <row r="48" spans="1:7" x14ac:dyDescent="0.3">
      <c r="A48" t="s">
        <v>32</v>
      </c>
      <c r="B48" t="s">
        <v>161</v>
      </c>
      <c r="C48">
        <v>2</v>
      </c>
      <c r="D48">
        <v>1</v>
      </c>
      <c r="E48">
        <f>SUMIFS('Fish Transects'!S:S,'Fish Transects'!$H:$H,'Fish per species per 100 m2'!$A48,'Fish Transects'!$B:$B,'Fish per species per 100 m2'!$C48,'Fish Transects'!$D:$D,'Fish per species per 100 m2'!$B48,'Fish Transects'!$E:$E,'Fish per species per 100 m2'!$D48)</f>
        <v>6.666666666666667</v>
      </c>
      <c r="F48">
        <f>SUMIFS('Fish Transects'!T:T,'Fish Transects'!$H:$H,'Fish per species per 100 m2'!$A48,'Fish Transects'!$B:$B,'Fish per species per 100 m2'!$C48,'Fish Transects'!$D:$D,'Fish per species per 100 m2'!$B48,'Fish Transects'!$E:$E,'Fish per species per 100 m2'!$D48)</f>
        <v>765.96578122137123</v>
      </c>
      <c r="G48">
        <f>SUMIFS('Fish Transects'!U:U,'Fish Transects'!$H:$H,'Fish per species per 100 m2'!$A48,'Fish Transects'!$B:$B,'Fish per species per 100 m2'!$C48,'Fish Transects'!$D:$D,'Fish per species per 100 m2'!$B48,'Fish Transects'!$E:$E,'Fish per species per 100 m2'!$D48)</f>
        <v>11.489486718320567</v>
      </c>
    </row>
    <row r="49" spans="1:7" x14ac:dyDescent="0.3">
      <c r="A49" t="s">
        <v>149</v>
      </c>
      <c r="B49" t="s">
        <v>161</v>
      </c>
      <c r="C49">
        <v>2</v>
      </c>
      <c r="D49">
        <v>1</v>
      </c>
      <c r="E49">
        <f>SUMIFS('Fish Transects'!S:S,'Fish Transects'!$H:$H,'Fish per species per 100 m2'!$A49,'Fish Transects'!$B:$B,'Fish per species per 100 m2'!$C49,'Fish Transects'!$D:$D,'Fish per species per 100 m2'!$B49,'Fish Transects'!$E:$E,'Fish per species per 100 m2'!$D49)</f>
        <v>0</v>
      </c>
      <c r="F49">
        <f>SUMIFS('Fish Transects'!T:T,'Fish Transects'!$H:$H,'Fish per species per 100 m2'!$A49,'Fish Transects'!$B:$B,'Fish per species per 100 m2'!$C49,'Fish Transects'!$D:$D,'Fish per species per 100 m2'!$B49,'Fish Transects'!$E:$E,'Fish per species per 100 m2'!$D49)</f>
        <v>0</v>
      </c>
      <c r="G49">
        <f>SUMIFS('Fish Transects'!U:U,'Fish Transects'!$H:$H,'Fish per species per 100 m2'!$A49,'Fish Transects'!$B:$B,'Fish per species per 100 m2'!$C49,'Fish Transects'!$D:$D,'Fish per species per 100 m2'!$B49,'Fish Transects'!$E:$E,'Fish per species per 100 m2'!$D49)</f>
        <v>0</v>
      </c>
    </row>
    <row r="50" spans="1:7" x14ac:dyDescent="0.3">
      <c r="A50" t="s">
        <v>38</v>
      </c>
      <c r="B50" t="s">
        <v>161</v>
      </c>
      <c r="C50">
        <v>2</v>
      </c>
      <c r="D50">
        <v>1</v>
      </c>
      <c r="E50">
        <f>SUMIFS('Fish Transects'!S:S,'Fish Transects'!$H:$H,'Fish per species per 100 m2'!$A50,'Fish Transects'!$B:$B,'Fish per species per 100 m2'!$C50,'Fish Transects'!$D:$D,'Fish per species per 100 m2'!$B50,'Fish Transects'!$E:$E,'Fish per species per 100 m2'!$D50)</f>
        <v>0</v>
      </c>
      <c r="F50">
        <f>SUMIFS('Fish Transects'!T:T,'Fish Transects'!$H:$H,'Fish per species per 100 m2'!$A50,'Fish Transects'!$B:$B,'Fish per species per 100 m2'!$C50,'Fish Transects'!$D:$D,'Fish per species per 100 m2'!$B50,'Fish Transects'!$E:$E,'Fish per species per 100 m2'!$D50)</f>
        <v>0</v>
      </c>
      <c r="G50">
        <f>SUMIFS('Fish Transects'!U:U,'Fish Transects'!$H:$H,'Fish per species per 100 m2'!$A50,'Fish Transects'!$B:$B,'Fish per species per 100 m2'!$C50,'Fish Transects'!$D:$D,'Fish per species per 100 m2'!$B50,'Fish Transects'!$E:$E,'Fish per species per 100 m2'!$D50)</f>
        <v>0</v>
      </c>
    </row>
    <row r="51" spans="1:7" x14ac:dyDescent="0.3">
      <c r="A51" t="s">
        <v>40</v>
      </c>
      <c r="B51" t="s">
        <v>161</v>
      </c>
      <c r="C51">
        <v>2</v>
      </c>
      <c r="D51">
        <v>1</v>
      </c>
      <c r="E51">
        <f>SUMIFS('Fish Transects'!S:S,'Fish Transects'!$H:$H,'Fish per species per 100 m2'!$A51,'Fish Transects'!$B:$B,'Fish per species per 100 m2'!$C51,'Fish Transects'!$D:$D,'Fish per species per 100 m2'!$B51,'Fish Transects'!$E:$E,'Fish per species per 100 m2'!$D51)</f>
        <v>0</v>
      </c>
      <c r="F51">
        <f>SUMIFS('Fish Transects'!T:T,'Fish Transects'!$H:$H,'Fish per species per 100 m2'!$A51,'Fish Transects'!$B:$B,'Fish per species per 100 m2'!$C51,'Fish Transects'!$D:$D,'Fish per species per 100 m2'!$B51,'Fish Transects'!$E:$E,'Fish per species per 100 m2'!$D51)</f>
        <v>0</v>
      </c>
      <c r="G51">
        <f>SUMIFS('Fish Transects'!U:U,'Fish Transects'!$H:$H,'Fish per species per 100 m2'!$A51,'Fish Transects'!$B:$B,'Fish per species per 100 m2'!$C51,'Fish Transects'!$D:$D,'Fish per species per 100 m2'!$B51,'Fish Transects'!$E:$E,'Fish per species per 100 m2'!$D51)</f>
        <v>0</v>
      </c>
    </row>
    <row r="52" spans="1:7" x14ac:dyDescent="0.3">
      <c r="A52" t="s">
        <v>42</v>
      </c>
      <c r="B52" t="s">
        <v>161</v>
      </c>
      <c r="C52">
        <v>2</v>
      </c>
      <c r="D52">
        <v>1</v>
      </c>
      <c r="E52">
        <f>SUMIFS('Fish Transects'!S:S,'Fish Transects'!$H:$H,'Fish per species per 100 m2'!$A52,'Fish Transects'!$B:$B,'Fish per species per 100 m2'!$C52,'Fish Transects'!$D:$D,'Fish per species per 100 m2'!$B52,'Fish Transects'!$E:$E,'Fish per species per 100 m2'!$D52)</f>
        <v>0</v>
      </c>
      <c r="F52">
        <f>SUMIFS('Fish Transects'!T:T,'Fish Transects'!$H:$H,'Fish per species per 100 m2'!$A52,'Fish Transects'!$B:$B,'Fish per species per 100 m2'!$C52,'Fish Transects'!$D:$D,'Fish per species per 100 m2'!$B52,'Fish Transects'!$E:$E,'Fish per species per 100 m2'!$D52)</f>
        <v>0</v>
      </c>
      <c r="G52">
        <f>SUMIFS('Fish Transects'!U:U,'Fish Transects'!$H:$H,'Fish per species per 100 m2'!$A52,'Fish Transects'!$B:$B,'Fish per species per 100 m2'!$C52,'Fish Transects'!$D:$D,'Fish per species per 100 m2'!$B52,'Fish Transects'!$E:$E,'Fish per species per 100 m2'!$D52)</f>
        <v>0</v>
      </c>
    </row>
    <row r="53" spans="1:7" x14ac:dyDescent="0.3">
      <c r="A53" t="s">
        <v>44</v>
      </c>
      <c r="B53" t="s">
        <v>161</v>
      </c>
      <c r="C53">
        <v>2</v>
      </c>
      <c r="D53">
        <v>1</v>
      </c>
      <c r="E53">
        <f>SUMIFS('Fish Transects'!S:S,'Fish Transects'!$H:$H,'Fish per species per 100 m2'!$A53,'Fish Transects'!$B:$B,'Fish per species per 100 m2'!$C53,'Fish Transects'!$D:$D,'Fish per species per 100 m2'!$B53,'Fish Transects'!$E:$E,'Fish per species per 100 m2'!$D53)</f>
        <v>0</v>
      </c>
      <c r="F53">
        <f>SUMIFS('Fish Transects'!T:T,'Fish Transects'!$H:$H,'Fish per species per 100 m2'!$A53,'Fish Transects'!$B:$B,'Fish per species per 100 m2'!$C53,'Fish Transects'!$D:$D,'Fish per species per 100 m2'!$B53,'Fish Transects'!$E:$E,'Fish per species per 100 m2'!$D53)</f>
        <v>0</v>
      </c>
      <c r="G53">
        <f>SUMIFS('Fish Transects'!U:U,'Fish Transects'!$H:$H,'Fish per species per 100 m2'!$A53,'Fish Transects'!$B:$B,'Fish per species per 100 m2'!$C53,'Fish Transects'!$D:$D,'Fish per species per 100 m2'!$B53,'Fish Transects'!$E:$E,'Fish per species per 100 m2'!$D53)</f>
        <v>0</v>
      </c>
    </row>
    <row r="54" spans="1:7" x14ac:dyDescent="0.3">
      <c r="A54" t="s">
        <v>12</v>
      </c>
      <c r="B54" t="s">
        <v>161</v>
      </c>
      <c r="C54">
        <v>2</v>
      </c>
      <c r="D54">
        <v>2</v>
      </c>
      <c r="E54">
        <f>SUMIFS('Fish Transects'!S:S,'Fish Transects'!$H:$H,'Fish per species per 100 m2'!$A54,'Fish Transects'!$B:$B,'Fish per species per 100 m2'!$C54,'Fish Transects'!$D:$D,'Fish per species per 100 m2'!$B54,'Fish Transects'!$E:$E,'Fish per species per 100 m2'!$D54)</f>
        <v>0</v>
      </c>
      <c r="F54">
        <f>SUMIFS('Fish Transects'!T:T,'Fish Transects'!$H:$H,'Fish per species per 100 m2'!$A54,'Fish Transects'!$B:$B,'Fish per species per 100 m2'!$C54,'Fish Transects'!$D:$D,'Fish per species per 100 m2'!$B54,'Fish Transects'!$E:$E,'Fish per species per 100 m2'!$D54)</f>
        <v>0</v>
      </c>
      <c r="G54">
        <f>SUMIFS('Fish Transects'!U:U,'Fish Transects'!$H:$H,'Fish per species per 100 m2'!$A54,'Fish Transects'!$B:$B,'Fish per species per 100 m2'!$C54,'Fish Transects'!$D:$D,'Fish per species per 100 m2'!$B54,'Fish Transects'!$E:$E,'Fish per species per 100 m2'!$D54)</f>
        <v>0</v>
      </c>
    </row>
    <row r="55" spans="1:7" x14ac:dyDescent="0.3">
      <c r="A55" t="s">
        <v>17</v>
      </c>
      <c r="B55" t="s">
        <v>161</v>
      </c>
      <c r="C55">
        <v>2</v>
      </c>
      <c r="D55">
        <v>2</v>
      </c>
      <c r="E55">
        <f>SUMIFS('Fish Transects'!S:S,'Fish Transects'!$H:$H,'Fish per species per 100 m2'!$A55,'Fish Transects'!$B:$B,'Fish per species per 100 m2'!$C55,'Fish Transects'!$D:$D,'Fish per species per 100 m2'!$B55,'Fish Transects'!$E:$E,'Fish per species per 100 m2'!$D55)</f>
        <v>3.3333333333333335</v>
      </c>
      <c r="F55">
        <f>SUMIFS('Fish Transects'!T:T,'Fish Transects'!$H:$H,'Fish per species per 100 m2'!$A55,'Fish Transects'!$B:$B,'Fish per species per 100 m2'!$C55,'Fish Transects'!$D:$D,'Fish per species per 100 m2'!$B55,'Fish Transects'!$E:$E,'Fish per species per 100 m2'!$D55)</f>
        <v>0.38114798873191813</v>
      </c>
      <c r="G55">
        <f>SUMIFS('Fish Transects'!U:U,'Fish Transects'!$H:$H,'Fish per species per 100 m2'!$A55,'Fish Transects'!$B:$B,'Fish per species per 100 m2'!$C55,'Fish Transects'!$D:$D,'Fish per species per 100 m2'!$B55,'Fish Transects'!$E:$E,'Fish per species per 100 m2'!$D55)</f>
        <v>1.1434439661957542E-2</v>
      </c>
    </row>
    <row r="56" spans="1:7" x14ac:dyDescent="0.3">
      <c r="A56" t="s">
        <v>148</v>
      </c>
      <c r="B56" t="s">
        <v>161</v>
      </c>
      <c r="C56">
        <v>2</v>
      </c>
      <c r="D56">
        <v>2</v>
      </c>
      <c r="E56">
        <f>SUMIFS('Fish Transects'!S:S,'Fish Transects'!$H:$H,'Fish per species per 100 m2'!$A56,'Fish Transects'!$B:$B,'Fish per species per 100 m2'!$C56,'Fish Transects'!$D:$D,'Fish per species per 100 m2'!$B56,'Fish Transects'!$E:$E,'Fish per species per 100 m2'!$D56)</f>
        <v>116.66666666666667</v>
      </c>
      <c r="F56">
        <f>SUMIFS('Fish Transects'!T:T,'Fish Transects'!$H:$H,'Fish per species per 100 m2'!$A56,'Fish Transects'!$B:$B,'Fish per species per 100 m2'!$C56,'Fish Transects'!$D:$D,'Fish per species per 100 m2'!$B56,'Fish Transects'!$E:$E,'Fish per species per 100 m2'!$D56)</f>
        <v>18.060244795157328</v>
      </c>
      <c r="G56">
        <f>SUMIFS('Fish Transects'!U:U,'Fish Transects'!$H:$H,'Fish per species per 100 m2'!$A56,'Fish Transects'!$B:$B,'Fish per species per 100 m2'!$C56,'Fish Transects'!$D:$D,'Fish per species per 100 m2'!$B56,'Fish Transects'!$E:$E,'Fish per species per 100 m2'!$D56)</f>
        <v>0.27090367192735987</v>
      </c>
    </row>
    <row r="57" spans="1:7" x14ac:dyDescent="0.3">
      <c r="A57" t="s">
        <v>23</v>
      </c>
      <c r="B57" t="s">
        <v>161</v>
      </c>
      <c r="C57">
        <v>2</v>
      </c>
      <c r="D57">
        <v>2</v>
      </c>
      <c r="E57">
        <f>SUMIFS('Fish Transects'!S:S,'Fish Transects'!$H:$H,'Fish per species per 100 m2'!$A57,'Fish Transects'!$B:$B,'Fish per species per 100 m2'!$C57,'Fish Transects'!$D:$D,'Fish per species per 100 m2'!$B57,'Fish Transects'!$E:$E,'Fish per species per 100 m2'!$D57)</f>
        <v>0</v>
      </c>
      <c r="F57">
        <f>SUMIFS('Fish Transects'!T:T,'Fish Transects'!$H:$H,'Fish per species per 100 m2'!$A57,'Fish Transects'!$B:$B,'Fish per species per 100 m2'!$C57,'Fish Transects'!$D:$D,'Fish per species per 100 m2'!$B57,'Fish Transects'!$E:$E,'Fish per species per 100 m2'!$D57)</f>
        <v>0</v>
      </c>
      <c r="G57">
        <f>SUMIFS('Fish Transects'!U:U,'Fish Transects'!$H:$H,'Fish per species per 100 m2'!$A57,'Fish Transects'!$B:$B,'Fish per species per 100 m2'!$C57,'Fish Transects'!$D:$D,'Fish per species per 100 m2'!$B57,'Fish Transects'!$E:$E,'Fish per species per 100 m2'!$D57)</f>
        <v>0</v>
      </c>
    </row>
    <row r="58" spans="1:7" x14ac:dyDescent="0.3">
      <c r="A58" t="s">
        <v>25</v>
      </c>
      <c r="B58" t="s">
        <v>161</v>
      </c>
      <c r="C58">
        <v>2</v>
      </c>
      <c r="D58">
        <v>2</v>
      </c>
      <c r="E58">
        <f>SUMIFS('Fish Transects'!S:S,'Fish Transects'!$H:$H,'Fish per species per 100 m2'!$A58,'Fish Transects'!$B:$B,'Fish per species per 100 m2'!$C58,'Fish Transects'!$D:$D,'Fish per species per 100 m2'!$B58,'Fish Transects'!$E:$E,'Fish per species per 100 m2'!$D58)</f>
        <v>0</v>
      </c>
      <c r="F58">
        <f>SUMIFS('Fish Transects'!T:T,'Fish Transects'!$H:$H,'Fish per species per 100 m2'!$A58,'Fish Transects'!$B:$B,'Fish per species per 100 m2'!$C58,'Fish Transects'!$D:$D,'Fish per species per 100 m2'!$B58,'Fish Transects'!$E:$E,'Fish per species per 100 m2'!$D58)</f>
        <v>0</v>
      </c>
      <c r="G58">
        <f>SUMIFS('Fish Transects'!U:U,'Fish Transects'!$H:$H,'Fish per species per 100 m2'!$A58,'Fish Transects'!$B:$B,'Fish per species per 100 m2'!$C58,'Fish Transects'!$D:$D,'Fish per species per 100 m2'!$B58,'Fish Transects'!$E:$E,'Fish per species per 100 m2'!$D58)</f>
        <v>0</v>
      </c>
    </row>
    <row r="59" spans="1:7" x14ac:dyDescent="0.3">
      <c r="A59" t="s">
        <v>154</v>
      </c>
      <c r="B59" t="s">
        <v>161</v>
      </c>
      <c r="C59">
        <v>2</v>
      </c>
      <c r="D59">
        <v>2</v>
      </c>
      <c r="E59">
        <f>SUMIFS('Fish Transects'!S:S,'Fish Transects'!$H:$H,'Fish per species per 100 m2'!$A59,'Fish Transects'!$B:$B,'Fish per species per 100 m2'!$C59,'Fish Transects'!$D:$D,'Fish per species per 100 m2'!$B59,'Fish Transects'!$E:$E,'Fish per species per 100 m2'!$D59)</f>
        <v>0</v>
      </c>
      <c r="F59">
        <f>SUMIFS('Fish Transects'!T:T,'Fish Transects'!$H:$H,'Fish per species per 100 m2'!$A59,'Fish Transects'!$B:$B,'Fish per species per 100 m2'!$C59,'Fish Transects'!$D:$D,'Fish per species per 100 m2'!$B59,'Fish Transects'!$E:$E,'Fish per species per 100 m2'!$D59)</f>
        <v>0</v>
      </c>
      <c r="G59">
        <f>SUMIFS('Fish Transects'!U:U,'Fish Transects'!$H:$H,'Fish per species per 100 m2'!$A59,'Fish Transects'!$B:$B,'Fish per species per 100 m2'!$C59,'Fish Transects'!$D:$D,'Fish per species per 100 m2'!$B59,'Fish Transects'!$E:$E,'Fish per species per 100 m2'!$D59)</f>
        <v>0</v>
      </c>
    </row>
    <row r="60" spans="1:7" x14ac:dyDescent="0.3">
      <c r="A60" t="s">
        <v>30</v>
      </c>
      <c r="B60" t="s">
        <v>161</v>
      </c>
      <c r="C60">
        <v>2</v>
      </c>
      <c r="D60">
        <v>2</v>
      </c>
      <c r="E60">
        <f>SUMIFS('Fish Transects'!S:S,'Fish Transects'!$H:$H,'Fish per species per 100 m2'!$A60,'Fish Transects'!$B:$B,'Fish per species per 100 m2'!$C60,'Fish Transects'!$D:$D,'Fish per species per 100 m2'!$B60,'Fish Transects'!$E:$E,'Fish per species per 100 m2'!$D60)</f>
        <v>0</v>
      </c>
      <c r="F60">
        <f>SUMIFS('Fish Transects'!T:T,'Fish Transects'!$H:$H,'Fish per species per 100 m2'!$A60,'Fish Transects'!$B:$B,'Fish per species per 100 m2'!$C60,'Fish Transects'!$D:$D,'Fish per species per 100 m2'!$B60,'Fish Transects'!$E:$E,'Fish per species per 100 m2'!$D60)</f>
        <v>0</v>
      </c>
      <c r="G60">
        <f>SUMIFS('Fish Transects'!U:U,'Fish Transects'!$H:$H,'Fish per species per 100 m2'!$A60,'Fish Transects'!$B:$B,'Fish per species per 100 m2'!$C60,'Fish Transects'!$D:$D,'Fish per species per 100 m2'!$B60,'Fish Transects'!$E:$E,'Fish per species per 100 m2'!$D60)</f>
        <v>0</v>
      </c>
    </row>
    <row r="61" spans="1:7" x14ac:dyDescent="0.3">
      <c r="A61" t="s">
        <v>32</v>
      </c>
      <c r="B61" t="s">
        <v>161</v>
      </c>
      <c r="C61">
        <v>2</v>
      </c>
      <c r="D61">
        <v>2</v>
      </c>
      <c r="E61">
        <f>SUMIFS('Fish Transects'!S:S,'Fish Transects'!$H:$H,'Fish per species per 100 m2'!$A61,'Fish Transects'!$B:$B,'Fish per species per 100 m2'!$C61,'Fish Transects'!$D:$D,'Fish per species per 100 m2'!$B61,'Fish Transects'!$E:$E,'Fish per species per 100 m2'!$D61)</f>
        <v>8.3333333333333339</v>
      </c>
      <c r="F61">
        <f>SUMIFS('Fish Transects'!T:T,'Fish Transects'!$H:$H,'Fish per species per 100 m2'!$A61,'Fish Transects'!$B:$B,'Fish per species per 100 m2'!$C61,'Fish Transects'!$D:$D,'Fish per species per 100 m2'!$B61,'Fish Transects'!$E:$E,'Fish per species per 100 m2'!$D61)</f>
        <v>587.13122203159753</v>
      </c>
      <c r="G61">
        <f>SUMIFS('Fish Transects'!U:U,'Fish Transects'!$H:$H,'Fish per species per 100 m2'!$A61,'Fish Transects'!$B:$B,'Fish per species per 100 m2'!$C61,'Fish Transects'!$D:$D,'Fish per species per 100 m2'!$B61,'Fish Transects'!$E:$E,'Fish per species per 100 m2'!$D61)</f>
        <v>8.8069683304739623</v>
      </c>
    </row>
    <row r="62" spans="1:7" x14ac:dyDescent="0.3">
      <c r="A62" t="s">
        <v>149</v>
      </c>
      <c r="B62" t="s">
        <v>161</v>
      </c>
      <c r="C62">
        <v>2</v>
      </c>
      <c r="D62">
        <v>2</v>
      </c>
      <c r="E62">
        <f>SUMIFS('Fish Transects'!S:S,'Fish Transects'!$H:$H,'Fish per species per 100 m2'!$A62,'Fish Transects'!$B:$B,'Fish per species per 100 m2'!$C62,'Fish Transects'!$D:$D,'Fish per species per 100 m2'!$B62,'Fish Transects'!$E:$E,'Fish per species per 100 m2'!$D62)</f>
        <v>0</v>
      </c>
      <c r="F62">
        <f>SUMIFS('Fish Transects'!T:T,'Fish Transects'!$H:$H,'Fish per species per 100 m2'!$A62,'Fish Transects'!$B:$B,'Fish per species per 100 m2'!$C62,'Fish Transects'!$D:$D,'Fish per species per 100 m2'!$B62,'Fish Transects'!$E:$E,'Fish per species per 100 m2'!$D62)</f>
        <v>0</v>
      </c>
      <c r="G62">
        <f>SUMIFS('Fish Transects'!U:U,'Fish Transects'!$H:$H,'Fish per species per 100 m2'!$A62,'Fish Transects'!$B:$B,'Fish per species per 100 m2'!$C62,'Fish Transects'!$D:$D,'Fish per species per 100 m2'!$B62,'Fish Transects'!$E:$E,'Fish per species per 100 m2'!$D62)</f>
        <v>0</v>
      </c>
    </row>
    <row r="63" spans="1:7" x14ac:dyDescent="0.3">
      <c r="A63" t="s">
        <v>38</v>
      </c>
      <c r="B63" t="s">
        <v>161</v>
      </c>
      <c r="C63">
        <v>2</v>
      </c>
      <c r="D63">
        <v>2</v>
      </c>
      <c r="E63">
        <f>SUMIFS('Fish Transects'!S:S,'Fish Transects'!$H:$H,'Fish per species per 100 m2'!$A63,'Fish Transects'!$B:$B,'Fish per species per 100 m2'!$C63,'Fish Transects'!$D:$D,'Fish per species per 100 m2'!$B63,'Fish Transects'!$E:$E,'Fish per species per 100 m2'!$D63)</f>
        <v>0</v>
      </c>
      <c r="F63">
        <f>SUMIFS('Fish Transects'!T:T,'Fish Transects'!$H:$H,'Fish per species per 100 m2'!$A63,'Fish Transects'!$B:$B,'Fish per species per 100 m2'!$C63,'Fish Transects'!$D:$D,'Fish per species per 100 m2'!$B63,'Fish Transects'!$E:$E,'Fish per species per 100 m2'!$D63)</f>
        <v>0</v>
      </c>
      <c r="G63">
        <f>SUMIFS('Fish Transects'!U:U,'Fish Transects'!$H:$H,'Fish per species per 100 m2'!$A63,'Fish Transects'!$B:$B,'Fish per species per 100 m2'!$C63,'Fish Transects'!$D:$D,'Fish per species per 100 m2'!$B63,'Fish Transects'!$E:$E,'Fish per species per 100 m2'!$D63)</f>
        <v>0</v>
      </c>
    </row>
    <row r="64" spans="1:7" x14ac:dyDescent="0.3">
      <c r="A64" t="s">
        <v>40</v>
      </c>
      <c r="B64" t="s">
        <v>161</v>
      </c>
      <c r="C64">
        <v>2</v>
      </c>
      <c r="D64">
        <v>2</v>
      </c>
      <c r="E64">
        <f>SUMIFS('Fish Transects'!S:S,'Fish Transects'!$H:$H,'Fish per species per 100 m2'!$A64,'Fish Transects'!$B:$B,'Fish per species per 100 m2'!$C64,'Fish Transects'!$D:$D,'Fish per species per 100 m2'!$B64,'Fish Transects'!$E:$E,'Fish per species per 100 m2'!$D64)</f>
        <v>0</v>
      </c>
      <c r="F64">
        <f>SUMIFS('Fish Transects'!T:T,'Fish Transects'!$H:$H,'Fish per species per 100 m2'!$A64,'Fish Transects'!$B:$B,'Fish per species per 100 m2'!$C64,'Fish Transects'!$D:$D,'Fish per species per 100 m2'!$B64,'Fish Transects'!$E:$E,'Fish per species per 100 m2'!$D64)</f>
        <v>0</v>
      </c>
      <c r="G64">
        <f>SUMIFS('Fish Transects'!U:U,'Fish Transects'!$H:$H,'Fish per species per 100 m2'!$A64,'Fish Transects'!$B:$B,'Fish per species per 100 m2'!$C64,'Fish Transects'!$D:$D,'Fish per species per 100 m2'!$B64,'Fish Transects'!$E:$E,'Fish per species per 100 m2'!$D64)</f>
        <v>0</v>
      </c>
    </row>
    <row r="65" spans="1:7" x14ac:dyDescent="0.3">
      <c r="A65" t="s">
        <v>42</v>
      </c>
      <c r="B65" t="s">
        <v>161</v>
      </c>
      <c r="C65">
        <v>2</v>
      </c>
      <c r="D65">
        <v>2</v>
      </c>
      <c r="E65">
        <f>SUMIFS('Fish Transects'!S:S,'Fish Transects'!$H:$H,'Fish per species per 100 m2'!$A65,'Fish Transects'!$B:$B,'Fish per species per 100 m2'!$C65,'Fish Transects'!$D:$D,'Fish per species per 100 m2'!$B65,'Fish Transects'!$E:$E,'Fish per species per 100 m2'!$D65)</f>
        <v>0</v>
      </c>
      <c r="F65">
        <f>SUMIFS('Fish Transects'!T:T,'Fish Transects'!$H:$H,'Fish per species per 100 m2'!$A65,'Fish Transects'!$B:$B,'Fish per species per 100 m2'!$C65,'Fish Transects'!$D:$D,'Fish per species per 100 m2'!$B65,'Fish Transects'!$E:$E,'Fish per species per 100 m2'!$D65)</f>
        <v>0</v>
      </c>
      <c r="G65">
        <f>SUMIFS('Fish Transects'!U:U,'Fish Transects'!$H:$H,'Fish per species per 100 m2'!$A65,'Fish Transects'!$B:$B,'Fish per species per 100 m2'!$C65,'Fish Transects'!$D:$D,'Fish per species per 100 m2'!$B65,'Fish Transects'!$E:$E,'Fish per species per 100 m2'!$D65)</f>
        <v>0</v>
      </c>
    </row>
    <row r="66" spans="1:7" x14ac:dyDescent="0.3">
      <c r="A66" t="s">
        <v>44</v>
      </c>
      <c r="B66" t="s">
        <v>161</v>
      </c>
      <c r="C66">
        <v>2</v>
      </c>
      <c r="D66">
        <v>2</v>
      </c>
      <c r="E66">
        <f>SUMIFS('Fish Transects'!S:S,'Fish Transects'!$H:$H,'Fish per species per 100 m2'!$A66,'Fish Transects'!$B:$B,'Fish per species per 100 m2'!$C66,'Fish Transects'!$D:$D,'Fish per species per 100 m2'!$B66,'Fish Transects'!$E:$E,'Fish per species per 100 m2'!$D66)</f>
        <v>0</v>
      </c>
      <c r="F66">
        <f>SUMIFS('Fish Transects'!T:T,'Fish Transects'!$H:$H,'Fish per species per 100 m2'!$A66,'Fish Transects'!$B:$B,'Fish per species per 100 m2'!$C66,'Fish Transects'!$D:$D,'Fish per species per 100 m2'!$B66,'Fish Transects'!$E:$E,'Fish per species per 100 m2'!$D66)</f>
        <v>0</v>
      </c>
      <c r="G66">
        <f>SUMIFS('Fish Transects'!U:U,'Fish Transects'!$H:$H,'Fish per species per 100 m2'!$A66,'Fish Transects'!$B:$B,'Fish per species per 100 m2'!$C66,'Fish Transects'!$D:$D,'Fish per species per 100 m2'!$B66,'Fish Transects'!$E:$E,'Fish per species per 100 m2'!$D66)</f>
        <v>0</v>
      </c>
    </row>
    <row r="67" spans="1:7" x14ac:dyDescent="0.3">
      <c r="A67" t="s">
        <v>12</v>
      </c>
      <c r="B67" t="s">
        <v>161</v>
      </c>
      <c r="C67">
        <v>2</v>
      </c>
      <c r="D67">
        <v>3</v>
      </c>
      <c r="E67">
        <f>SUMIFS('Fish Transects'!S:S,'Fish Transects'!$H:$H,'Fish per species per 100 m2'!$A67,'Fish Transects'!$B:$B,'Fish per species per 100 m2'!$C67,'Fish Transects'!$D:$D,'Fish per species per 100 m2'!$B67,'Fish Transects'!$E:$E,'Fish per species per 100 m2'!$D67)</f>
        <v>0</v>
      </c>
      <c r="F67">
        <f>SUMIFS('Fish Transects'!T:T,'Fish Transects'!$H:$H,'Fish per species per 100 m2'!$A67,'Fish Transects'!$B:$B,'Fish per species per 100 m2'!$C67,'Fish Transects'!$D:$D,'Fish per species per 100 m2'!$B67,'Fish Transects'!$E:$E,'Fish per species per 100 m2'!$D67)</f>
        <v>0</v>
      </c>
      <c r="G67">
        <f>SUMIFS('Fish Transects'!U:U,'Fish Transects'!$H:$H,'Fish per species per 100 m2'!$A67,'Fish Transects'!$B:$B,'Fish per species per 100 m2'!$C67,'Fish Transects'!$D:$D,'Fish per species per 100 m2'!$B67,'Fish Transects'!$E:$E,'Fish per species per 100 m2'!$D67)</f>
        <v>0</v>
      </c>
    </row>
    <row r="68" spans="1:7" x14ac:dyDescent="0.3">
      <c r="A68" t="s">
        <v>17</v>
      </c>
      <c r="B68" t="s">
        <v>161</v>
      </c>
      <c r="C68">
        <v>2</v>
      </c>
      <c r="D68">
        <v>3</v>
      </c>
      <c r="E68">
        <f>SUMIFS('Fish Transects'!S:S,'Fish Transects'!$H:$H,'Fish per species per 100 m2'!$A68,'Fish Transects'!$B:$B,'Fish per species per 100 m2'!$C68,'Fish Transects'!$D:$D,'Fish per species per 100 m2'!$B68,'Fish Transects'!$E:$E,'Fish per species per 100 m2'!$D68)</f>
        <v>16.666666666666664</v>
      </c>
      <c r="F68">
        <f>SUMIFS('Fish Transects'!T:T,'Fish Transects'!$H:$H,'Fish per species per 100 m2'!$A68,'Fish Transects'!$B:$B,'Fish per species per 100 m2'!$C68,'Fish Transects'!$D:$D,'Fish per species per 100 m2'!$B68,'Fish Transects'!$E:$E,'Fish per species per 100 m2'!$D68)</f>
        <v>218.75263440759099</v>
      </c>
      <c r="G68">
        <f>SUMIFS('Fish Transects'!U:U,'Fish Transects'!$H:$H,'Fish per species per 100 m2'!$A68,'Fish Transects'!$B:$B,'Fish per species per 100 m2'!$C68,'Fish Transects'!$D:$D,'Fish per species per 100 m2'!$B68,'Fish Transects'!$E:$E,'Fish per species per 100 m2'!$D68)</f>
        <v>6.5625790322277302</v>
      </c>
    </row>
    <row r="69" spans="1:7" x14ac:dyDescent="0.3">
      <c r="A69" t="s">
        <v>148</v>
      </c>
      <c r="B69" t="s">
        <v>161</v>
      </c>
      <c r="C69">
        <v>2</v>
      </c>
      <c r="D69">
        <v>3</v>
      </c>
      <c r="E69">
        <f>SUMIFS('Fish Transects'!S:S,'Fish Transects'!$H:$H,'Fish per species per 100 m2'!$A69,'Fish Transects'!$B:$B,'Fish per species per 100 m2'!$C69,'Fish Transects'!$D:$D,'Fish per species per 100 m2'!$B69,'Fish Transects'!$E:$E,'Fish per species per 100 m2'!$D69)</f>
        <v>160</v>
      </c>
      <c r="F69">
        <f>SUMIFS('Fish Transects'!T:T,'Fish Transects'!$H:$H,'Fish per species per 100 m2'!$A69,'Fish Transects'!$B:$B,'Fish per species per 100 m2'!$C69,'Fish Transects'!$D:$D,'Fish per species per 100 m2'!$B69,'Fish Transects'!$E:$E,'Fish per species per 100 m2'!$D69)</f>
        <v>83.152652981377244</v>
      </c>
      <c r="G69">
        <f>SUMIFS('Fish Transects'!U:U,'Fish Transects'!$H:$H,'Fish per species per 100 m2'!$A69,'Fish Transects'!$B:$B,'Fish per species per 100 m2'!$C69,'Fish Transects'!$D:$D,'Fish per species per 100 m2'!$B69,'Fish Transects'!$E:$E,'Fish per species per 100 m2'!$D69)</f>
        <v>1.2472897947206585</v>
      </c>
    </row>
    <row r="70" spans="1:7" x14ac:dyDescent="0.3">
      <c r="A70" t="s">
        <v>23</v>
      </c>
      <c r="B70" t="s">
        <v>161</v>
      </c>
      <c r="C70">
        <v>2</v>
      </c>
      <c r="D70">
        <v>3</v>
      </c>
      <c r="E70">
        <f>SUMIFS('Fish Transects'!S:S,'Fish Transects'!$H:$H,'Fish per species per 100 m2'!$A70,'Fish Transects'!$B:$B,'Fish per species per 100 m2'!$C70,'Fish Transects'!$D:$D,'Fish per species per 100 m2'!$B70,'Fish Transects'!$E:$E,'Fish per species per 100 m2'!$D70)</f>
        <v>0</v>
      </c>
      <c r="F70">
        <f>SUMIFS('Fish Transects'!T:T,'Fish Transects'!$H:$H,'Fish per species per 100 m2'!$A70,'Fish Transects'!$B:$B,'Fish per species per 100 m2'!$C70,'Fish Transects'!$D:$D,'Fish per species per 100 m2'!$B70,'Fish Transects'!$E:$E,'Fish per species per 100 m2'!$D70)</f>
        <v>0</v>
      </c>
      <c r="G70">
        <f>SUMIFS('Fish Transects'!U:U,'Fish Transects'!$H:$H,'Fish per species per 100 m2'!$A70,'Fish Transects'!$B:$B,'Fish per species per 100 m2'!$C70,'Fish Transects'!$D:$D,'Fish per species per 100 m2'!$B70,'Fish Transects'!$E:$E,'Fish per species per 100 m2'!$D70)</f>
        <v>0</v>
      </c>
    </row>
    <row r="71" spans="1:7" x14ac:dyDescent="0.3">
      <c r="A71" t="s">
        <v>25</v>
      </c>
      <c r="B71" t="s">
        <v>161</v>
      </c>
      <c r="C71">
        <v>2</v>
      </c>
      <c r="D71">
        <v>3</v>
      </c>
      <c r="E71">
        <f>SUMIFS('Fish Transects'!S:S,'Fish Transects'!$H:$H,'Fish per species per 100 m2'!$A71,'Fish Transects'!$B:$B,'Fish per species per 100 m2'!$C71,'Fish Transects'!$D:$D,'Fish per species per 100 m2'!$B71,'Fish Transects'!$E:$E,'Fish per species per 100 m2'!$D71)</f>
        <v>1.6666666666666667</v>
      </c>
      <c r="F71">
        <f>SUMIFS('Fish Transects'!T:T,'Fish Transects'!$H:$H,'Fish per species per 100 m2'!$A71,'Fish Transects'!$B:$B,'Fish per species per 100 m2'!$C71,'Fish Transects'!$D:$D,'Fish per species per 100 m2'!$B71,'Fish Transects'!$E:$E,'Fish per species per 100 m2'!$D71)</f>
        <v>279.28305786019638</v>
      </c>
      <c r="G71">
        <f>SUMIFS('Fish Transects'!U:U,'Fish Transects'!$H:$H,'Fish per species per 100 m2'!$A71,'Fish Transects'!$B:$B,'Fish per species per 100 m2'!$C71,'Fish Transects'!$D:$D,'Fish per species per 100 m2'!$B71,'Fish Transects'!$E:$E,'Fish per species per 100 m2'!$D71)</f>
        <v>30.441853306761402</v>
      </c>
    </row>
    <row r="72" spans="1:7" x14ac:dyDescent="0.3">
      <c r="A72" t="s">
        <v>154</v>
      </c>
      <c r="B72" t="s">
        <v>161</v>
      </c>
      <c r="C72">
        <v>2</v>
      </c>
      <c r="D72">
        <v>3</v>
      </c>
      <c r="E72">
        <f>SUMIFS('Fish Transects'!S:S,'Fish Transects'!$H:$H,'Fish per species per 100 m2'!$A72,'Fish Transects'!$B:$B,'Fish per species per 100 m2'!$C72,'Fish Transects'!$D:$D,'Fish per species per 100 m2'!$B72,'Fish Transects'!$E:$E,'Fish per species per 100 m2'!$D72)</f>
        <v>1.6666666666666667</v>
      </c>
      <c r="F72">
        <f>SUMIFS('Fish Transects'!T:T,'Fish Transects'!$H:$H,'Fish per species per 100 m2'!$A72,'Fish Transects'!$B:$B,'Fish per species per 100 m2'!$C72,'Fish Transects'!$D:$D,'Fish per species per 100 m2'!$B72,'Fish Transects'!$E:$E,'Fish per species per 100 m2'!$D72)</f>
        <v>123.53744776127546</v>
      </c>
      <c r="G72">
        <f>SUMIFS('Fish Transects'!U:U,'Fish Transects'!$H:$H,'Fish per species per 100 m2'!$A72,'Fish Transects'!$B:$B,'Fish per species per 100 m2'!$C72,'Fish Transects'!$D:$D,'Fish per species per 100 m2'!$B72,'Fish Transects'!$E:$E,'Fish per species per 100 m2'!$D72)</f>
        <v>8.4005464477667324</v>
      </c>
    </row>
    <row r="73" spans="1:7" x14ac:dyDescent="0.3">
      <c r="A73" t="s">
        <v>30</v>
      </c>
      <c r="B73" t="s">
        <v>161</v>
      </c>
      <c r="C73">
        <v>2</v>
      </c>
      <c r="D73">
        <v>3</v>
      </c>
      <c r="E73">
        <f>SUMIFS('Fish Transects'!S:S,'Fish Transects'!$H:$H,'Fish per species per 100 m2'!$A73,'Fish Transects'!$B:$B,'Fish per species per 100 m2'!$C73,'Fish Transects'!$D:$D,'Fish per species per 100 m2'!$B73,'Fish Transects'!$E:$E,'Fish per species per 100 m2'!$D73)</f>
        <v>0</v>
      </c>
      <c r="F73">
        <f>SUMIFS('Fish Transects'!T:T,'Fish Transects'!$H:$H,'Fish per species per 100 m2'!$A73,'Fish Transects'!$B:$B,'Fish per species per 100 m2'!$C73,'Fish Transects'!$D:$D,'Fish per species per 100 m2'!$B73,'Fish Transects'!$E:$E,'Fish per species per 100 m2'!$D73)</f>
        <v>0</v>
      </c>
      <c r="G73">
        <f>SUMIFS('Fish Transects'!U:U,'Fish Transects'!$H:$H,'Fish per species per 100 m2'!$A73,'Fish Transects'!$B:$B,'Fish per species per 100 m2'!$C73,'Fish Transects'!$D:$D,'Fish per species per 100 m2'!$B73,'Fish Transects'!$E:$E,'Fish per species per 100 m2'!$D73)</f>
        <v>0</v>
      </c>
    </row>
    <row r="74" spans="1:7" x14ac:dyDescent="0.3">
      <c r="A74" t="s">
        <v>32</v>
      </c>
      <c r="B74" t="s">
        <v>161</v>
      </c>
      <c r="C74">
        <v>2</v>
      </c>
      <c r="D74">
        <v>3</v>
      </c>
      <c r="E74">
        <f>SUMIFS('Fish Transects'!S:S,'Fish Transects'!$H:$H,'Fish per species per 100 m2'!$A74,'Fish Transects'!$B:$B,'Fish per species per 100 m2'!$C74,'Fish Transects'!$D:$D,'Fish per species per 100 m2'!$B74,'Fish Transects'!$E:$E,'Fish per species per 100 m2'!$D74)</f>
        <v>3.3333333333333335</v>
      </c>
      <c r="F74">
        <f>SUMIFS('Fish Transects'!T:T,'Fish Transects'!$H:$H,'Fish per species per 100 m2'!$A74,'Fish Transects'!$B:$B,'Fish per species per 100 m2'!$C74,'Fish Transects'!$D:$D,'Fish per species per 100 m2'!$B74,'Fish Transects'!$E:$E,'Fish per species per 100 m2'!$D74)</f>
        <v>424.65098009546296</v>
      </c>
      <c r="G74">
        <f>SUMIFS('Fish Transects'!U:U,'Fish Transects'!$H:$H,'Fish per species per 100 m2'!$A74,'Fish Transects'!$B:$B,'Fish per species per 100 m2'!$C74,'Fish Transects'!$D:$D,'Fish per species per 100 m2'!$B74,'Fish Transects'!$E:$E,'Fish per species per 100 m2'!$D74)</f>
        <v>6.3697647014319436</v>
      </c>
    </row>
    <row r="75" spans="1:7" x14ac:dyDescent="0.3">
      <c r="A75" t="s">
        <v>149</v>
      </c>
      <c r="B75" t="s">
        <v>161</v>
      </c>
      <c r="C75">
        <v>2</v>
      </c>
      <c r="D75">
        <v>3</v>
      </c>
      <c r="E75">
        <f>SUMIFS('Fish Transects'!S:S,'Fish Transects'!$H:$H,'Fish per species per 100 m2'!$A75,'Fish Transects'!$B:$B,'Fish per species per 100 m2'!$C75,'Fish Transects'!$D:$D,'Fish per species per 100 m2'!$B75,'Fish Transects'!$E:$E,'Fish per species per 100 m2'!$D75)</f>
        <v>1.6666666666666667</v>
      </c>
      <c r="F75">
        <f>SUMIFS('Fish Transects'!T:T,'Fish Transects'!$H:$H,'Fish per species per 100 m2'!$A75,'Fish Transects'!$B:$B,'Fish per species per 100 m2'!$C75,'Fish Transects'!$D:$D,'Fish per species per 100 m2'!$B75,'Fish Transects'!$E:$E,'Fish per species per 100 m2'!$D75)</f>
        <v>9.9438866111033288</v>
      </c>
      <c r="G75">
        <f>SUMIFS('Fish Transects'!U:U,'Fish Transects'!$H:$H,'Fish per species per 100 m2'!$A75,'Fish Transects'!$B:$B,'Fish per species per 100 m2'!$C75,'Fish Transects'!$D:$D,'Fish per species per 100 m2'!$B75,'Fish Transects'!$E:$E,'Fish per species per 100 m2'!$D75)</f>
        <v>1.978833435609562</v>
      </c>
    </row>
    <row r="76" spans="1:7" x14ac:dyDescent="0.3">
      <c r="A76" t="s">
        <v>38</v>
      </c>
      <c r="B76" t="s">
        <v>161</v>
      </c>
      <c r="C76">
        <v>2</v>
      </c>
      <c r="D76">
        <v>3</v>
      </c>
      <c r="E76">
        <f>SUMIFS('Fish Transects'!S:S,'Fish Transects'!$H:$H,'Fish per species per 100 m2'!$A76,'Fish Transects'!$B:$B,'Fish per species per 100 m2'!$C76,'Fish Transects'!$D:$D,'Fish per species per 100 m2'!$B76,'Fish Transects'!$E:$E,'Fish per species per 100 m2'!$D76)</f>
        <v>0</v>
      </c>
      <c r="F76">
        <f>SUMIFS('Fish Transects'!T:T,'Fish Transects'!$H:$H,'Fish per species per 100 m2'!$A76,'Fish Transects'!$B:$B,'Fish per species per 100 m2'!$C76,'Fish Transects'!$D:$D,'Fish per species per 100 m2'!$B76,'Fish Transects'!$E:$E,'Fish per species per 100 m2'!$D76)</f>
        <v>0</v>
      </c>
      <c r="G76">
        <f>SUMIFS('Fish Transects'!U:U,'Fish Transects'!$H:$H,'Fish per species per 100 m2'!$A76,'Fish Transects'!$B:$B,'Fish per species per 100 m2'!$C76,'Fish Transects'!$D:$D,'Fish per species per 100 m2'!$B76,'Fish Transects'!$E:$E,'Fish per species per 100 m2'!$D76)</f>
        <v>0</v>
      </c>
    </row>
    <row r="77" spans="1:7" x14ac:dyDescent="0.3">
      <c r="A77" t="s">
        <v>40</v>
      </c>
      <c r="B77" t="s">
        <v>161</v>
      </c>
      <c r="C77">
        <v>2</v>
      </c>
      <c r="D77">
        <v>3</v>
      </c>
      <c r="E77">
        <f>SUMIFS('Fish Transects'!S:S,'Fish Transects'!$H:$H,'Fish per species per 100 m2'!$A77,'Fish Transects'!$B:$B,'Fish per species per 100 m2'!$C77,'Fish Transects'!$D:$D,'Fish per species per 100 m2'!$B77,'Fish Transects'!$E:$E,'Fish per species per 100 m2'!$D77)</f>
        <v>0</v>
      </c>
      <c r="F77">
        <f>SUMIFS('Fish Transects'!T:T,'Fish Transects'!$H:$H,'Fish per species per 100 m2'!$A77,'Fish Transects'!$B:$B,'Fish per species per 100 m2'!$C77,'Fish Transects'!$D:$D,'Fish per species per 100 m2'!$B77,'Fish Transects'!$E:$E,'Fish per species per 100 m2'!$D77)</f>
        <v>0</v>
      </c>
      <c r="G77">
        <f>SUMIFS('Fish Transects'!U:U,'Fish Transects'!$H:$H,'Fish per species per 100 m2'!$A77,'Fish Transects'!$B:$B,'Fish per species per 100 m2'!$C77,'Fish Transects'!$D:$D,'Fish per species per 100 m2'!$B77,'Fish Transects'!$E:$E,'Fish per species per 100 m2'!$D77)</f>
        <v>0</v>
      </c>
    </row>
    <row r="78" spans="1:7" x14ac:dyDescent="0.3">
      <c r="A78" t="s">
        <v>42</v>
      </c>
      <c r="B78" t="s">
        <v>161</v>
      </c>
      <c r="C78">
        <v>2</v>
      </c>
      <c r="D78">
        <v>3</v>
      </c>
      <c r="E78">
        <f>SUMIFS('Fish Transects'!S:S,'Fish Transects'!$H:$H,'Fish per species per 100 m2'!$A78,'Fish Transects'!$B:$B,'Fish per species per 100 m2'!$C78,'Fish Transects'!$D:$D,'Fish per species per 100 m2'!$B78,'Fish Transects'!$E:$E,'Fish per species per 100 m2'!$D78)</f>
        <v>1.6666666666666667</v>
      </c>
      <c r="F78">
        <f>SUMIFS('Fish Transects'!T:T,'Fish Transects'!$H:$H,'Fish per species per 100 m2'!$A78,'Fish Transects'!$B:$B,'Fish per species per 100 m2'!$C78,'Fish Transects'!$D:$D,'Fish per species per 100 m2'!$B78,'Fish Transects'!$E:$E,'Fish per species per 100 m2'!$D78)</f>
        <v>46.046205396407707</v>
      </c>
      <c r="G78">
        <f>SUMIFS('Fish Transects'!U:U,'Fish Transects'!$H:$H,'Fish per species per 100 m2'!$A78,'Fish Transects'!$B:$B,'Fish per species per 100 m2'!$C78,'Fish Transects'!$D:$D,'Fish per species per 100 m2'!$B78,'Fish Transects'!$E:$E,'Fish per species per 100 m2'!$D78)</f>
        <v>1.0590627241173771</v>
      </c>
    </row>
    <row r="79" spans="1:7" x14ac:dyDescent="0.3">
      <c r="A79" t="s">
        <v>44</v>
      </c>
      <c r="B79" t="s">
        <v>161</v>
      </c>
      <c r="C79">
        <v>2</v>
      </c>
      <c r="D79">
        <v>3</v>
      </c>
      <c r="E79">
        <f>SUMIFS('Fish Transects'!S:S,'Fish Transects'!$H:$H,'Fish per species per 100 m2'!$A79,'Fish Transects'!$B:$B,'Fish per species per 100 m2'!$C79,'Fish Transects'!$D:$D,'Fish per species per 100 m2'!$B79,'Fish Transects'!$E:$E,'Fish per species per 100 m2'!$D79)</f>
        <v>0</v>
      </c>
      <c r="F79">
        <f>SUMIFS('Fish Transects'!T:T,'Fish Transects'!$H:$H,'Fish per species per 100 m2'!$A79,'Fish Transects'!$B:$B,'Fish per species per 100 m2'!$C79,'Fish Transects'!$D:$D,'Fish per species per 100 m2'!$B79,'Fish Transects'!$E:$E,'Fish per species per 100 m2'!$D79)</f>
        <v>0</v>
      </c>
      <c r="G79">
        <f>SUMIFS('Fish Transects'!U:U,'Fish Transects'!$H:$H,'Fish per species per 100 m2'!$A79,'Fish Transects'!$B:$B,'Fish per species per 100 m2'!$C79,'Fish Transects'!$D:$D,'Fish per species per 100 m2'!$B79,'Fish Transects'!$E:$E,'Fish per species per 100 m2'!$D79)</f>
        <v>0</v>
      </c>
    </row>
    <row r="80" spans="1:7" x14ac:dyDescent="0.3">
      <c r="A80" t="s">
        <v>12</v>
      </c>
      <c r="B80" t="s">
        <v>161</v>
      </c>
      <c r="C80">
        <v>3</v>
      </c>
      <c r="D80">
        <v>1</v>
      </c>
      <c r="E80">
        <f>SUMIFS('Fish Transects'!S:S,'Fish Transects'!$H:$H,'Fish per species per 100 m2'!$A80,'Fish Transects'!$B:$B,'Fish per species per 100 m2'!$C80,'Fish Transects'!$D:$D,'Fish per species per 100 m2'!$B80,'Fish Transects'!$E:$E,'Fish per species per 100 m2'!$D80)</f>
        <v>0</v>
      </c>
      <c r="F80">
        <f>SUMIFS('Fish Transects'!T:T,'Fish Transects'!$H:$H,'Fish per species per 100 m2'!$A80,'Fish Transects'!$B:$B,'Fish per species per 100 m2'!$C80,'Fish Transects'!$D:$D,'Fish per species per 100 m2'!$B80,'Fish Transects'!$E:$E,'Fish per species per 100 m2'!$D80)</f>
        <v>0</v>
      </c>
      <c r="G80">
        <f>SUMIFS('Fish Transects'!U:U,'Fish Transects'!$H:$H,'Fish per species per 100 m2'!$A80,'Fish Transects'!$B:$B,'Fish per species per 100 m2'!$C80,'Fish Transects'!$D:$D,'Fish per species per 100 m2'!$B80,'Fish Transects'!$E:$E,'Fish per species per 100 m2'!$D80)</f>
        <v>0</v>
      </c>
    </row>
    <row r="81" spans="1:7" x14ac:dyDescent="0.3">
      <c r="A81" t="s">
        <v>17</v>
      </c>
      <c r="B81" t="s">
        <v>161</v>
      </c>
      <c r="C81">
        <v>3</v>
      </c>
      <c r="D81">
        <v>1</v>
      </c>
      <c r="E81">
        <f>SUMIFS('Fish Transects'!S:S,'Fish Transects'!$H:$H,'Fish per species per 100 m2'!$A81,'Fish Transects'!$B:$B,'Fish per species per 100 m2'!$C81,'Fish Transects'!$D:$D,'Fish per species per 100 m2'!$B81,'Fish Transects'!$E:$E,'Fish per species per 100 m2'!$D81)</f>
        <v>0</v>
      </c>
      <c r="F81">
        <f>SUMIFS('Fish Transects'!T:T,'Fish Transects'!$H:$H,'Fish per species per 100 m2'!$A81,'Fish Transects'!$B:$B,'Fish per species per 100 m2'!$C81,'Fish Transects'!$D:$D,'Fish per species per 100 m2'!$B81,'Fish Transects'!$E:$E,'Fish per species per 100 m2'!$D81)</f>
        <v>0</v>
      </c>
      <c r="G81">
        <f>SUMIFS('Fish Transects'!U:U,'Fish Transects'!$H:$H,'Fish per species per 100 m2'!$A81,'Fish Transects'!$B:$B,'Fish per species per 100 m2'!$C81,'Fish Transects'!$D:$D,'Fish per species per 100 m2'!$B81,'Fish Transects'!$E:$E,'Fish per species per 100 m2'!$D81)</f>
        <v>0</v>
      </c>
    </row>
    <row r="82" spans="1:7" x14ac:dyDescent="0.3">
      <c r="A82" t="s">
        <v>148</v>
      </c>
      <c r="B82" t="s">
        <v>161</v>
      </c>
      <c r="C82">
        <v>3</v>
      </c>
      <c r="D82">
        <v>1</v>
      </c>
      <c r="E82">
        <f>SUMIFS('Fish Transects'!S:S,'Fish Transects'!$H:$H,'Fish per species per 100 m2'!$A82,'Fish Transects'!$B:$B,'Fish per species per 100 m2'!$C82,'Fish Transects'!$D:$D,'Fish per species per 100 m2'!$B82,'Fish Transects'!$E:$E,'Fish per species per 100 m2'!$D82)</f>
        <v>56.666666666666664</v>
      </c>
      <c r="F82">
        <f>SUMIFS('Fish Transects'!T:T,'Fish Transects'!$H:$H,'Fish per species per 100 m2'!$A82,'Fish Transects'!$B:$B,'Fish per species per 100 m2'!$C82,'Fish Transects'!$D:$D,'Fish per species per 100 m2'!$B82,'Fish Transects'!$E:$E,'Fish per species per 100 m2'!$D82)</f>
        <v>45.336157761881907</v>
      </c>
      <c r="G82">
        <f>SUMIFS('Fish Transects'!U:U,'Fish Transects'!$H:$H,'Fish per species per 100 m2'!$A82,'Fish Transects'!$B:$B,'Fish per species per 100 m2'!$C82,'Fish Transects'!$D:$D,'Fish per species per 100 m2'!$B82,'Fish Transects'!$E:$E,'Fish per species per 100 m2'!$D82)</f>
        <v>0.68004236642822846</v>
      </c>
    </row>
    <row r="83" spans="1:7" x14ac:dyDescent="0.3">
      <c r="A83" t="s">
        <v>23</v>
      </c>
      <c r="B83" t="s">
        <v>161</v>
      </c>
      <c r="C83">
        <v>3</v>
      </c>
      <c r="D83">
        <v>1</v>
      </c>
      <c r="E83">
        <f>SUMIFS('Fish Transects'!S:S,'Fish Transects'!$H:$H,'Fish per species per 100 m2'!$A83,'Fish Transects'!$B:$B,'Fish per species per 100 m2'!$C83,'Fish Transects'!$D:$D,'Fish per species per 100 m2'!$B83,'Fish Transects'!$E:$E,'Fish per species per 100 m2'!$D83)</f>
        <v>0</v>
      </c>
      <c r="F83">
        <f>SUMIFS('Fish Transects'!T:T,'Fish Transects'!$H:$H,'Fish per species per 100 m2'!$A83,'Fish Transects'!$B:$B,'Fish per species per 100 m2'!$C83,'Fish Transects'!$D:$D,'Fish per species per 100 m2'!$B83,'Fish Transects'!$E:$E,'Fish per species per 100 m2'!$D83)</f>
        <v>0</v>
      </c>
      <c r="G83">
        <f>SUMIFS('Fish Transects'!U:U,'Fish Transects'!$H:$H,'Fish per species per 100 m2'!$A83,'Fish Transects'!$B:$B,'Fish per species per 100 m2'!$C83,'Fish Transects'!$D:$D,'Fish per species per 100 m2'!$B83,'Fish Transects'!$E:$E,'Fish per species per 100 m2'!$D83)</f>
        <v>0</v>
      </c>
    </row>
    <row r="84" spans="1:7" x14ac:dyDescent="0.3">
      <c r="A84" t="s">
        <v>25</v>
      </c>
      <c r="B84" t="s">
        <v>161</v>
      </c>
      <c r="C84">
        <v>3</v>
      </c>
      <c r="D84">
        <v>1</v>
      </c>
      <c r="E84">
        <f>SUMIFS('Fish Transects'!S:S,'Fish Transects'!$H:$H,'Fish per species per 100 m2'!$A84,'Fish Transects'!$B:$B,'Fish per species per 100 m2'!$C84,'Fish Transects'!$D:$D,'Fish per species per 100 m2'!$B84,'Fish Transects'!$E:$E,'Fish per species per 100 m2'!$D84)</f>
        <v>0</v>
      </c>
      <c r="F84">
        <f>SUMIFS('Fish Transects'!T:T,'Fish Transects'!$H:$H,'Fish per species per 100 m2'!$A84,'Fish Transects'!$B:$B,'Fish per species per 100 m2'!$C84,'Fish Transects'!$D:$D,'Fish per species per 100 m2'!$B84,'Fish Transects'!$E:$E,'Fish per species per 100 m2'!$D84)</f>
        <v>0</v>
      </c>
      <c r="G84">
        <f>SUMIFS('Fish Transects'!U:U,'Fish Transects'!$H:$H,'Fish per species per 100 m2'!$A84,'Fish Transects'!$B:$B,'Fish per species per 100 m2'!$C84,'Fish Transects'!$D:$D,'Fish per species per 100 m2'!$B84,'Fish Transects'!$E:$E,'Fish per species per 100 m2'!$D84)</f>
        <v>0</v>
      </c>
    </row>
    <row r="85" spans="1:7" x14ac:dyDescent="0.3">
      <c r="A85" t="s">
        <v>154</v>
      </c>
      <c r="B85" t="s">
        <v>161</v>
      </c>
      <c r="C85">
        <v>3</v>
      </c>
      <c r="D85">
        <v>1</v>
      </c>
      <c r="E85">
        <f>SUMIFS('Fish Transects'!S:S,'Fish Transects'!$H:$H,'Fish per species per 100 m2'!$A85,'Fish Transects'!$B:$B,'Fish per species per 100 m2'!$C85,'Fish Transects'!$D:$D,'Fish per species per 100 m2'!$B85,'Fish Transects'!$E:$E,'Fish per species per 100 m2'!$D85)</f>
        <v>0</v>
      </c>
      <c r="F85">
        <f>SUMIFS('Fish Transects'!T:T,'Fish Transects'!$H:$H,'Fish per species per 100 m2'!$A85,'Fish Transects'!$B:$B,'Fish per species per 100 m2'!$C85,'Fish Transects'!$D:$D,'Fish per species per 100 m2'!$B85,'Fish Transects'!$E:$E,'Fish per species per 100 m2'!$D85)</f>
        <v>0</v>
      </c>
      <c r="G85">
        <f>SUMIFS('Fish Transects'!U:U,'Fish Transects'!$H:$H,'Fish per species per 100 m2'!$A85,'Fish Transects'!$B:$B,'Fish per species per 100 m2'!$C85,'Fish Transects'!$D:$D,'Fish per species per 100 m2'!$B85,'Fish Transects'!$E:$E,'Fish per species per 100 m2'!$D85)</f>
        <v>0</v>
      </c>
    </row>
    <row r="86" spans="1:7" x14ac:dyDescent="0.3">
      <c r="A86" t="s">
        <v>30</v>
      </c>
      <c r="B86" t="s">
        <v>161</v>
      </c>
      <c r="C86">
        <v>3</v>
      </c>
      <c r="D86">
        <v>1</v>
      </c>
      <c r="E86">
        <f>SUMIFS('Fish Transects'!S:S,'Fish Transects'!$H:$H,'Fish per species per 100 m2'!$A86,'Fish Transects'!$B:$B,'Fish per species per 100 m2'!$C86,'Fish Transects'!$D:$D,'Fish per species per 100 m2'!$B86,'Fish Transects'!$E:$E,'Fish per species per 100 m2'!$D86)</f>
        <v>0</v>
      </c>
      <c r="F86">
        <f>SUMIFS('Fish Transects'!T:T,'Fish Transects'!$H:$H,'Fish per species per 100 m2'!$A86,'Fish Transects'!$B:$B,'Fish per species per 100 m2'!$C86,'Fish Transects'!$D:$D,'Fish per species per 100 m2'!$B86,'Fish Transects'!$E:$E,'Fish per species per 100 m2'!$D86)</f>
        <v>0</v>
      </c>
      <c r="G86">
        <f>SUMIFS('Fish Transects'!U:U,'Fish Transects'!$H:$H,'Fish per species per 100 m2'!$A86,'Fish Transects'!$B:$B,'Fish per species per 100 m2'!$C86,'Fish Transects'!$D:$D,'Fish per species per 100 m2'!$B86,'Fish Transects'!$E:$E,'Fish per species per 100 m2'!$D86)</f>
        <v>0</v>
      </c>
    </row>
    <row r="87" spans="1:7" x14ac:dyDescent="0.3">
      <c r="A87" t="s">
        <v>32</v>
      </c>
      <c r="B87" t="s">
        <v>161</v>
      </c>
      <c r="C87">
        <v>3</v>
      </c>
      <c r="D87">
        <v>1</v>
      </c>
      <c r="E87">
        <f>SUMIFS('Fish Transects'!S:S,'Fish Transects'!$H:$H,'Fish per species per 100 m2'!$A87,'Fish Transects'!$B:$B,'Fish per species per 100 m2'!$C87,'Fish Transects'!$D:$D,'Fish per species per 100 m2'!$B87,'Fish Transects'!$E:$E,'Fish per species per 100 m2'!$D87)</f>
        <v>6.666666666666667</v>
      </c>
      <c r="F87">
        <f>SUMIFS('Fish Transects'!T:T,'Fish Transects'!$H:$H,'Fish per species per 100 m2'!$A87,'Fish Transects'!$B:$B,'Fish per species per 100 m2'!$C87,'Fish Transects'!$D:$D,'Fish per species per 100 m2'!$B87,'Fish Transects'!$E:$E,'Fish per species per 100 m2'!$D87)</f>
        <v>538.85620985999799</v>
      </c>
      <c r="G87">
        <f>SUMIFS('Fish Transects'!U:U,'Fish Transects'!$H:$H,'Fish per species per 100 m2'!$A87,'Fish Transects'!$B:$B,'Fish per species per 100 m2'!$C87,'Fish Transects'!$D:$D,'Fish per species per 100 m2'!$B87,'Fish Transects'!$E:$E,'Fish per species per 100 m2'!$D87)</f>
        <v>8.08284314789997</v>
      </c>
    </row>
    <row r="88" spans="1:7" x14ac:dyDescent="0.3">
      <c r="A88" t="s">
        <v>149</v>
      </c>
      <c r="B88" t="s">
        <v>161</v>
      </c>
      <c r="C88">
        <v>3</v>
      </c>
      <c r="D88">
        <v>1</v>
      </c>
      <c r="E88">
        <f>SUMIFS('Fish Transects'!S:S,'Fish Transects'!$H:$H,'Fish per species per 100 m2'!$A88,'Fish Transects'!$B:$B,'Fish per species per 100 m2'!$C88,'Fish Transects'!$D:$D,'Fish per species per 100 m2'!$B88,'Fish Transects'!$E:$E,'Fish per species per 100 m2'!$D88)</f>
        <v>0</v>
      </c>
      <c r="F88">
        <f>SUMIFS('Fish Transects'!T:T,'Fish Transects'!$H:$H,'Fish per species per 100 m2'!$A88,'Fish Transects'!$B:$B,'Fish per species per 100 m2'!$C88,'Fish Transects'!$D:$D,'Fish per species per 100 m2'!$B88,'Fish Transects'!$E:$E,'Fish per species per 100 m2'!$D88)</f>
        <v>0</v>
      </c>
      <c r="G88">
        <f>SUMIFS('Fish Transects'!U:U,'Fish Transects'!$H:$H,'Fish per species per 100 m2'!$A88,'Fish Transects'!$B:$B,'Fish per species per 100 m2'!$C88,'Fish Transects'!$D:$D,'Fish per species per 100 m2'!$B88,'Fish Transects'!$E:$E,'Fish per species per 100 m2'!$D88)</f>
        <v>0</v>
      </c>
    </row>
    <row r="89" spans="1:7" x14ac:dyDescent="0.3">
      <c r="A89" t="s">
        <v>38</v>
      </c>
      <c r="B89" t="s">
        <v>161</v>
      </c>
      <c r="C89">
        <v>3</v>
      </c>
      <c r="D89">
        <v>1</v>
      </c>
      <c r="E89">
        <f>SUMIFS('Fish Transects'!S:S,'Fish Transects'!$H:$H,'Fish per species per 100 m2'!$A89,'Fish Transects'!$B:$B,'Fish per species per 100 m2'!$C89,'Fish Transects'!$D:$D,'Fish per species per 100 m2'!$B89,'Fish Transects'!$E:$E,'Fish per species per 100 m2'!$D89)</f>
        <v>0</v>
      </c>
      <c r="F89">
        <f>SUMIFS('Fish Transects'!T:T,'Fish Transects'!$H:$H,'Fish per species per 100 m2'!$A89,'Fish Transects'!$B:$B,'Fish per species per 100 m2'!$C89,'Fish Transects'!$D:$D,'Fish per species per 100 m2'!$B89,'Fish Transects'!$E:$E,'Fish per species per 100 m2'!$D89)</f>
        <v>0</v>
      </c>
      <c r="G89">
        <f>SUMIFS('Fish Transects'!U:U,'Fish Transects'!$H:$H,'Fish per species per 100 m2'!$A89,'Fish Transects'!$B:$B,'Fish per species per 100 m2'!$C89,'Fish Transects'!$D:$D,'Fish per species per 100 m2'!$B89,'Fish Transects'!$E:$E,'Fish per species per 100 m2'!$D89)</f>
        <v>0</v>
      </c>
    </row>
    <row r="90" spans="1:7" x14ac:dyDescent="0.3">
      <c r="A90" t="s">
        <v>40</v>
      </c>
      <c r="B90" t="s">
        <v>161</v>
      </c>
      <c r="C90">
        <v>3</v>
      </c>
      <c r="D90">
        <v>1</v>
      </c>
      <c r="E90">
        <f>SUMIFS('Fish Transects'!S:S,'Fish Transects'!$H:$H,'Fish per species per 100 m2'!$A90,'Fish Transects'!$B:$B,'Fish per species per 100 m2'!$C90,'Fish Transects'!$D:$D,'Fish per species per 100 m2'!$B90,'Fish Transects'!$E:$E,'Fish per species per 100 m2'!$D90)</f>
        <v>0</v>
      </c>
      <c r="F90">
        <f>SUMIFS('Fish Transects'!T:T,'Fish Transects'!$H:$H,'Fish per species per 100 m2'!$A90,'Fish Transects'!$B:$B,'Fish per species per 100 m2'!$C90,'Fish Transects'!$D:$D,'Fish per species per 100 m2'!$B90,'Fish Transects'!$E:$E,'Fish per species per 100 m2'!$D90)</f>
        <v>0</v>
      </c>
      <c r="G90">
        <f>SUMIFS('Fish Transects'!U:U,'Fish Transects'!$H:$H,'Fish per species per 100 m2'!$A90,'Fish Transects'!$B:$B,'Fish per species per 100 m2'!$C90,'Fish Transects'!$D:$D,'Fish per species per 100 m2'!$B90,'Fish Transects'!$E:$E,'Fish per species per 100 m2'!$D90)</f>
        <v>0</v>
      </c>
    </row>
    <row r="91" spans="1:7" x14ac:dyDescent="0.3">
      <c r="A91" t="s">
        <v>42</v>
      </c>
      <c r="B91" t="s">
        <v>161</v>
      </c>
      <c r="C91">
        <v>3</v>
      </c>
      <c r="D91">
        <v>1</v>
      </c>
      <c r="E91">
        <f>SUMIFS('Fish Transects'!S:S,'Fish Transects'!$H:$H,'Fish per species per 100 m2'!$A91,'Fish Transects'!$B:$B,'Fish per species per 100 m2'!$C91,'Fish Transects'!$D:$D,'Fish per species per 100 m2'!$B91,'Fish Transects'!$E:$E,'Fish per species per 100 m2'!$D91)</f>
        <v>0</v>
      </c>
      <c r="F91">
        <f>SUMIFS('Fish Transects'!T:T,'Fish Transects'!$H:$H,'Fish per species per 100 m2'!$A91,'Fish Transects'!$B:$B,'Fish per species per 100 m2'!$C91,'Fish Transects'!$D:$D,'Fish per species per 100 m2'!$B91,'Fish Transects'!$E:$E,'Fish per species per 100 m2'!$D91)</f>
        <v>0</v>
      </c>
      <c r="G91">
        <f>SUMIFS('Fish Transects'!U:U,'Fish Transects'!$H:$H,'Fish per species per 100 m2'!$A91,'Fish Transects'!$B:$B,'Fish per species per 100 m2'!$C91,'Fish Transects'!$D:$D,'Fish per species per 100 m2'!$B91,'Fish Transects'!$E:$E,'Fish per species per 100 m2'!$D91)</f>
        <v>0</v>
      </c>
    </row>
    <row r="92" spans="1:7" x14ac:dyDescent="0.3">
      <c r="A92" t="s">
        <v>44</v>
      </c>
      <c r="B92" t="s">
        <v>161</v>
      </c>
      <c r="C92">
        <v>3</v>
      </c>
      <c r="D92">
        <v>1</v>
      </c>
      <c r="E92">
        <f>SUMIFS('Fish Transects'!S:S,'Fish Transects'!$H:$H,'Fish per species per 100 m2'!$A92,'Fish Transects'!$B:$B,'Fish per species per 100 m2'!$C92,'Fish Transects'!$D:$D,'Fish per species per 100 m2'!$B92,'Fish Transects'!$E:$E,'Fish per species per 100 m2'!$D92)</f>
        <v>0</v>
      </c>
      <c r="F92">
        <f>SUMIFS('Fish Transects'!T:T,'Fish Transects'!$H:$H,'Fish per species per 100 m2'!$A92,'Fish Transects'!$B:$B,'Fish per species per 100 m2'!$C92,'Fish Transects'!$D:$D,'Fish per species per 100 m2'!$B92,'Fish Transects'!$E:$E,'Fish per species per 100 m2'!$D92)</f>
        <v>0</v>
      </c>
      <c r="G92">
        <f>SUMIFS('Fish Transects'!U:U,'Fish Transects'!$H:$H,'Fish per species per 100 m2'!$A92,'Fish Transects'!$B:$B,'Fish per species per 100 m2'!$C92,'Fish Transects'!$D:$D,'Fish per species per 100 m2'!$B92,'Fish Transects'!$E:$E,'Fish per species per 100 m2'!$D92)</f>
        <v>0</v>
      </c>
    </row>
    <row r="93" spans="1:7" x14ac:dyDescent="0.3">
      <c r="A93" t="s">
        <v>12</v>
      </c>
      <c r="B93" t="s">
        <v>161</v>
      </c>
      <c r="C93">
        <v>3</v>
      </c>
      <c r="D93">
        <v>2</v>
      </c>
      <c r="E93">
        <f>SUMIFS('Fish Transects'!S:S,'Fish Transects'!$H:$H,'Fish per species per 100 m2'!$A93,'Fish Transects'!$B:$B,'Fish per species per 100 m2'!$C93,'Fish Transects'!$D:$D,'Fish per species per 100 m2'!$B93,'Fish Transects'!$E:$E,'Fish per species per 100 m2'!$D93)</f>
        <v>0</v>
      </c>
      <c r="F93">
        <f>SUMIFS('Fish Transects'!T:T,'Fish Transects'!$H:$H,'Fish per species per 100 m2'!$A93,'Fish Transects'!$B:$B,'Fish per species per 100 m2'!$C93,'Fish Transects'!$D:$D,'Fish per species per 100 m2'!$B93,'Fish Transects'!$E:$E,'Fish per species per 100 m2'!$D93)</f>
        <v>0</v>
      </c>
      <c r="G93">
        <f>SUMIFS('Fish Transects'!U:U,'Fish Transects'!$H:$H,'Fish per species per 100 m2'!$A93,'Fish Transects'!$B:$B,'Fish per species per 100 m2'!$C93,'Fish Transects'!$D:$D,'Fish per species per 100 m2'!$B93,'Fish Transects'!$E:$E,'Fish per species per 100 m2'!$D93)</f>
        <v>0</v>
      </c>
    </row>
    <row r="94" spans="1:7" x14ac:dyDescent="0.3">
      <c r="A94" t="s">
        <v>17</v>
      </c>
      <c r="B94" t="s">
        <v>161</v>
      </c>
      <c r="C94">
        <v>3</v>
      </c>
      <c r="D94">
        <v>2</v>
      </c>
      <c r="E94">
        <f>SUMIFS('Fish Transects'!S:S,'Fish Transects'!$H:$H,'Fish per species per 100 m2'!$A94,'Fish Transects'!$B:$B,'Fish per species per 100 m2'!$C94,'Fish Transects'!$D:$D,'Fish per species per 100 m2'!$B94,'Fish Transects'!$E:$E,'Fish per species per 100 m2'!$D94)</f>
        <v>1.6666666666666667</v>
      </c>
      <c r="F94">
        <f>SUMIFS('Fish Transects'!T:T,'Fish Transects'!$H:$H,'Fish per species per 100 m2'!$A94,'Fish Transects'!$B:$B,'Fish per species per 100 m2'!$C94,'Fish Transects'!$D:$D,'Fish per species per 100 m2'!$B94,'Fish Transects'!$E:$E,'Fish per species per 100 m2'!$D94)</f>
        <v>0.19057399436595907</v>
      </c>
      <c r="G94">
        <f>SUMIFS('Fish Transects'!U:U,'Fish Transects'!$H:$H,'Fish per species per 100 m2'!$A94,'Fish Transects'!$B:$B,'Fish per species per 100 m2'!$C94,'Fish Transects'!$D:$D,'Fish per species per 100 m2'!$B94,'Fish Transects'!$E:$E,'Fish per species per 100 m2'!$D94)</f>
        <v>5.717219830978771E-3</v>
      </c>
    </row>
    <row r="95" spans="1:7" x14ac:dyDescent="0.3">
      <c r="A95" t="s">
        <v>148</v>
      </c>
      <c r="B95" t="s">
        <v>161</v>
      </c>
      <c r="C95">
        <v>3</v>
      </c>
      <c r="D95">
        <v>2</v>
      </c>
      <c r="E95">
        <f>SUMIFS('Fish Transects'!S:S,'Fish Transects'!$H:$H,'Fish per species per 100 m2'!$A95,'Fish Transects'!$B:$B,'Fish per species per 100 m2'!$C95,'Fish Transects'!$D:$D,'Fish per species per 100 m2'!$B95,'Fish Transects'!$E:$E,'Fish per species per 100 m2'!$D95)</f>
        <v>200</v>
      </c>
      <c r="F95">
        <f>SUMIFS('Fish Transects'!T:T,'Fish Transects'!$H:$H,'Fish per species per 100 m2'!$A95,'Fish Transects'!$B:$B,'Fish per species per 100 m2'!$C95,'Fish Transects'!$D:$D,'Fish per species per 100 m2'!$B95,'Fish Transects'!$E:$E,'Fish per species per 100 m2'!$D95)</f>
        <v>122.3705168022834</v>
      </c>
      <c r="G95">
        <f>SUMIFS('Fish Transects'!U:U,'Fish Transects'!$H:$H,'Fish per species per 100 m2'!$A95,'Fish Transects'!$B:$B,'Fish per species per 100 m2'!$C95,'Fish Transects'!$D:$D,'Fish per species per 100 m2'!$B95,'Fish Transects'!$E:$E,'Fish per species per 100 m2'!$D95)</f>
        <v>1.835557752034251</v>
      </c>
    </row>
    <row r="96" spans="1:7" x14ac:dyDescent="0.3">
      <c r="A96" t="s">
        <v>23</v>
      </c>
      <c r="B96" t="s">
        <v>161</v>
      </c>
      <c r="C96">
        <v>3</v>
      </c>
      <c r="D96">
        <v>2</v>
      </c>
      <c r="E96">
        <f>SUMIFS('Fish Transects'!S:S,'Fish Transects'!$H:$H,'Fish per species per 100 m2'!$A96,'Fish Transects'!$B:$B,'Fish per species per 100 m2'!$C96,'Fish Transects'!$D:$D,'Fish per species per 100 m2'!$B96,'Fish Transects'!$E:$E,'Fish per species per 100 m2'!$D96)</f>
        <v>0</v>
      </c>
      <c r="F96">
        <f>SUMIFS('Fish Transects'!T:T,'Fish Transects'!$H:$H,'Fish per species per 100 m2'!$A96,'Fish Transects'!$B:$B,'Fish per species per 100 m2'!$C96,'Fish Transects'!$D:$D,'Fish per species per 100 m2'!$B96,'Fish Transects'!$E:$E,'Fish per species per 100 m2'!$D96)</f>
        <v>0</v>
      </c>
      <c r="G96">
        <f>SUMIFS('Fish Transects'!U:U,'Fish Transects'!$H:$H,'Fish per species per 100 m2'!$A96,'Fish Transects'!$B:$B,'Fish per species per 100 m2'!$C96,'Fish Transects'!$D:$D,'Fish per species per 100 m2'!$B96,'Fish Transects'!$E:$E,'Fish per species per 100 m2'!$D96)</f>
        <v>0</v>
      </c>
    </row>
    <row r="97" spans="1:7" x14ac:dyDescent="0.3">
      <c r="A97" t="s">
        <v>25</v>
      </c>
      <c r="B97" t="s">
        <v>161</v>
      </c>
      <c r="C97">
        <v>3</v>
      </c>
      <c r="D97">
        <v>2</v>
      </c>
      <c r="E97">
        <f>SUMIFS('Fish Transects'!S:S,'Fish Transects'!$H:$H,'Fish per species per 100 m2'!$A97,'Fish Transects'!$B:$B,'Fish per species per 100 m2'!$C97,'Fish Transects'!$D:$D,'Fish per species per 100 m2'!$B97,'Fish Transects'!$E:$E,'Fish per species per 100 m2'!$D97)</f>
        <v>0</v>
      </c>
      <c r="F97">
        <f>SUMIFS('Fish Transects'!T:T,'Fish Transects'!$H:$H,'Fish per species per 100 m2'!$A97,'Fish Transects'!$B:$B,'Fish per species per 100 m2'!$C97,'Fish Transects'!$D:$D,'Fish per species per 100 m2'!$B97,'Fish Transects'!$E:$E,'Fish per species per 100 m2'!$D97)</f>
        <v>0</v>
      </c>
      <c r="G97">
        <f>SUMIFS('Fish Transects'!U:U,'Fish Transects'!$H:$H,'Fish per species per 100 m2'!$A97,'Fish Transects'!$B:$B,'Fish per species per 100 m2'!$C97,'Fish Transects'!$D:$D,'Fish per species per 100 m2'!$B97,'Fish Transects'!$E:$E,'Fish per species per 100 m2'!$D97)</f>
        <v>0</v>
      </c>
    </row>
    <row r="98" spans="1:7" x14ac:dyDescent="0.3">
      <c r="A98" t="s">
        <v>154</v>
      </c>
      <c r="B98" t="s">
        <v>161</v>
      </c>
      <c r="C98">
        <v>3</v>
      </c>
      <c r="D98">
        <v>2</v>
      </c>
      <c r="E98">
        <f>SUMIFS('Fish Transects'!S:S,'Fish Transects'!$H:$H,'Fish per species per 100 m2'!$A98,'Fish Transects'!$B:$B,'Fish per species per 100 m2'!$C98,'Fish Transects'!$D:$D,'Fish per species per 100 m2'!$B98,'Fish Transects'!$E:$E,'Fish per species per 100 m2'!$D98)</f>
        <v>0</v>
      </c>
      <c r="F98">
        <f>SUMIFS('Fish Transects'!T:T,'Fish Transects'!$H:$H,'Fish per species per 100 m2'!$A98,'Fish Transects'!$B:$B,'Fish per species per 100 m2'!$C98,'Fish Transects'!$D:$D,'Fish per species per 100 m2'!$B98,'Fish Transects'!$E:$E,'Fish per species per 100 m2'!$D98)</f>
        <v>0</v>
      </c>
      <c r="G98">
        <f>SUMIFS('Fish Transects'!U:U,'Fish Transects'!$H:$H,'Fish per species per 100 m2'!$A98,'Fish Transects'!$B:$B,'Fish per species per 100 m2'!$C98,'Fish Transects'!$D:$D,'Fish per species per 100 m2'!$B98,'Fish Transects'!$E:$E,'Fish per species per 100 m2'!$D98)</f>
        <v>0</v>
      </c>
    </row>
    <row r="99" spans="1:7" x14ac:dyDescent="0.3">
      <c r="A99" t="s">
        <v>30</v>
      </c>
      <c r="B99" t="s">
        <v>161</v>
      </c>
      <c r="C99">
        <v>3</v>
      </c>
      <c r="D99">
        <v>2</v>
      </c>
      <c r="E99">
        <f>SUMIFS('Fish Transects'!S:S,'Fish Transects'!$H:$H,'Fish per species per 100 m2'!$A99,'Fish Transects'!$B:$B,'Fish per species per 100 m2'!$C99,'Fish Transects'!$D:$D,'Fish per species per 100 m2'!$B99,'Fish Transects'!$E:$E,'Fish per species per 100 m2'!$D99)</f>
        <v>0</v>
      </c>
      <c r="F99">
        <f>SUMIFS('Fish Transects'!T:T,'Fish Transects'!$H:$H,'Fish per species per 100 m2'!$A99,'Fish Transects'!$B:$B,'Fish per species per 100 m2'!$C99,'Fish Transects'!$D:$D,'Fish per species per 100 m2'!$B99,'Fish Transects'!$E:$E,'Fish per species per 100 m2'!$D99)</f>
        <v>0</v>
      </c>
      <c r="G99">
        <f>SUMIFS('Fish Transects'!U:U,'Fish Transects'!$H:$H,'Fish per species per 100 m2'!$A99,'Fish Transects'!$B:$B,'Fish per species per 100 m2'!$C99,'Fish Transects'!$D:$D,'Fish per species per 100 m2'!$B99,'Fish Transects'!$E:$E,'Fish per species per 100 m2'!$D99)</f>
        <v>0</v>
      </c>
    </row>
    <row r="100" spans="1:7" x14ac:dyDescent="0.3">
      <c r="A100" t="s">
        <v>32</v>
      </c>
      <c r="B100" t="s">
        <v>161</v>
      </c>
      <c r="C100">
        <v>3</v>
      </c>
      <c r="D100">
        <v>2</v>
      </c>
      <c r="E100">
        <f>SUMIFS('Fish Transects'!S:S,'Fish Transects'!$H:$H,'Fish per species per 100 m2'!$A100,'Fish Transects'!$B:$B,'Fish per species per 100 m2'!$C100,'Fish Transects'!$D:$D,'Fish per species per 100 m2'!$B100,'Fish Transects'!$E:$E,'Fish per species per 100 m2'!$D100)</f>
        <v>0</v>
      </c>
      <c r="F100">
        <f>SUMIFS('Fish Transects'!T:T,'Fish Transects'!$H:$H,'Fish per species per 100 m2'!$A100,'Fish Transects'!$B:$B,'Fish per species per 100 m2'!$C100,'Fish Transects'!$D:$D,'Fish per species per 100 m2'!$B100,'Fish Transects'!$E:$E,'Fish per species per 100 m2'!$D100)</f>
        <v>0</v>
      </c>
      <c r="G100">
        <f>SUMIFS('Fish Transects'!U:U,'Fish Transects'!$H:$H,'Fish per species per 100 m2'!$A100,'Fish Transects'!$B:$B,'Fish per species per 100 m2'!$C100,'Fish Transects'!$D:$D,'Fish per species per 100 m2'!$B100,'Fish Transects'!$E:$E,'Fish per species per 100 m2'!$D100)</f>
        <v>0</v>
      </c>
    </row>
    <row r="101" spans="1:7" x14ac:dyDescent="0.3">
      <c r="A101" t="s">
        <v>149</v>
      </c>
      <c r="B101" t="s">
        <v>161</v>
      </c>
      <c r="C101">
        <v>3</v>
      </c>
      <c r="D101">
        <v>2</v>
      </c>
      <c r="E101">
        <f>SUMIFS('Fish Transects'!S:S,'Fish Transects'!$H:$H,'Fish per species per 100 m2'!$A101,'Fish Transects'!$B:$B,'Fish per species per 100 m2'!$C101,'Fish Transects'!$D:$D,'Fish per species per 100 m2'!$B101,'Fish Transects'!$E:$E,'Fish per species per 100 m2'!$D101)</f>
        <v>0</v>
      </c>
      <c r="F101">
        <f>SUMIFS('Fish Transects'!T:T,'Fish Transects'!$H:$H,'Fish per species per 100 m2'!$A101,'Fish Transects'!$B:$B,'Fish per species per 100 m2'!$C101,'Fish Transects'!$D:$D,'Fish per species per 100 m2'!$B101,'Fish Transects'!$E:$E,'Fish per species per 100 m2'!$D101)</f>
        <v>0</v>
      </c>
      <c r="G101">
        <f>SUMIFS('Fish Transects'!U:U,'Fish Transects'!$H:$H,'Fish per species per 100 m2'!$A101,'Fish Transects'!$B:$B,'Fish per species per 100 m2'!$C101,'Fish Transects'!$D:$D,'Fish per species per 100 m2'!$B101,'Fish Transects'!$E:$E,'Fish per species per 100 m2'!$D101)</f>
        <v>0</v>
      </c>
    </row>
    <row r="102" spans="1:7" x14ac:dyDescent="0.3">
      <c r="A102" t="s">
        <v>38</v>
      </c>
      <c r="B102" t="s">
        <v>161</v>
      </c>
      <c r="C102">
        <v>3</v>
      </c>
      <c r="D102">
        <v>2</v>
      </c>
      <c r="E102">
        <f>SUMIFS('Fish Transects'!S:S,'Fish Transects'!$H:$H,'Fish per species per 100 m2'!$A102,'Fish Transects'!$B:$B,'Fish per species per 100 m2'!$C102,'Fish Transects'!$D:$D,'Fish per species per 100 m2'!$B102,'Fish Transects'!$E:$E,'Fish per species per 100 m2'!$D102)</f>
        <v>0</v>
      </c>
      <c r="F102">
        <f>SUMIFS('Fish Transects'!T:T,'Fish Transects'!$H:$H,'Fish per species per 100 m2'!$A102,'Fish Transects'!$B:$B,'Fish per species per 100 m2'!$C102,'Fish Transects'!$D:$D,'Fish per species per 100 m2'!$B102,'Fish Transects'!$E:$E,'Fish per species per 100 m2'!$D102)</f>
        <v>0</v>
      </c>
      <c r="G102">
        <f>SUMIFS('Fish Transects'!U:U,'Fish Transects'!$H:$H,'Fish per species per 100 m2'!$A102,'Fish Transects'!$B:$B,'Fish per species per 100 m2'!$C102,'Fish Transects'!$D:$D,'Fish per species per 100 m2'!$B102,'Fish Transects'!$E:$E,'Fish per species per 100 m2'!$D102)</f>
        <v>0</v>
      </c>
    </row>
    <row r="103" spans="1:7" x14ac:dyDescent="0.3">
      <c r="A103" t="s">
        <v>40</v>
      </c>
      <c r="B103" t="s">
        <v>161</v>
      </c>
      <c r="C103">
        <v>3</v>
      </c>
      <c r="D103">
        <v>2</v>
      </c>
      <c r="E103">
        <f>SUMIFS('Fish Transects'!S:S,'Fish Transects'!$H:$H,'Fish per species per 100 m2'!$A103,'Fish Transects'!$B:$B,'Fish per species per 100 m2'!$C103,'Fish Transects'!$D:$D,'Fish per species per 100 m2'!$B103,'Fish Transects'!$E:$E,'Fish per species per 100 m2'!$D103)</f>
        <v>0</v>
      </c>
      <c r="F103">
        <f>SUMIFS('Fish Transects'!T:T,'Fish Transects'!$H:$H,'Fish per species per 100 m2'!$A103,'Fish Transects'!$B:$B,'Fish per species per 100 m2'!$C103,'Fish Transects'!$D:$D,'Fish per species per 100 m2'!$B103,'Fish Transects'!$E:$E,'Fish per species per 100 m2'!$D103)</f>
        <v>0</v>
      </c>
      <c r="G103">
        <f>SUMIFS('Fish Transects'!U:U,'Fish Transects'!$H:$H,'Fish per species per 100 m2'!$A103,'Fish Transects'!$B:$B,'Fish per species per 100 m2'!$C103,'Fish Transects'!$D:$D,'Fish per species per 100 m2'!$B103,'Fish Transects'!$E:$E,'Fish per species per 100 m2'!$D103)</f>
        <v>0</v>
      </c>
    </row>
    <row r="104" spans="1:7" x14ac:dyDescent="0.3">
      <c r="A104" t="s">
        <v>42</v>
      </c>
      <c r="B104" t="s">
        <v>161</v>
      </c>
      <c r="C104">
        <v>3</v>
      </c>
      <c r="D104">
        <v>2</v>
      </c>
      <c r="E104">
        <f>SUMIFS('Fish Transects'!S:S,'Fish Transects'!$H:$H,'Fish per species per 100 m2'!$A104,'Fish Transects'!$B:$B,'Fish per species per 100 m2'!$C104,'Fish Transects'!$D:$D,'Fish per species per 100 m2'!$B104,'Fish Transects'!$E:$E,'Fish per species per 100 m2'!$D104)</f>
        <v>0</v>
      </c>
      <c r="F104">
        <f>SUMIFS('Fish Transects'!T:T,'Fish Transects'!$H:$H,'Fish per species per 100 m2'!$A104,'Fish Transects'!$B:$B,'Fish per species per 100 m2'!$C104,'Fish Transects'!$D:$D,'Fish per species per 100 m2'!$B104,'Fish Transects'!$E:$E,'Fish per species per 100 m2'!$D104)</f>
        <v>0</v>
      </c>
      <c r="G104">
        <f>SUMIFS('Fish Transects'!U:U,'Fish Transects'!$H:$H,'Fish per species per 100 m2'!$A104,'Fish Transects'!$B:$B,'Fish per species per 100 m2'!$C104,'Fish Transects'!$D:$D,'Fish per species per 100 m2'!$B104,'Fish Transects'!$E:$E,'Fish per species per 100 m2'!$D104)</f>
        <v>0</v>
      </c>
    </row>
    <row r="105" spans="1:7" x14ac:dyDescent="0.3">
      <c r="A105" t="s">
        <v>44</v>
      </c>
      <c r="B105" t="s">
        <v>161</v>
      </c>
      <c r="C105">
        <v>3</v>
      </c>
      <c r="D105">
        <v>2</v>
      </c>
      <c r="E105">
        <f>SUMIFS('Fish Transects'!S:S,'Fish Transects'!$H:$H,'Fish per species per 100 m2'!$A105,'Fish Transects'!$B:$B,'Fish per species per 100 m2'!$C105,'Fish Transects'!$D:$D,'Fish per species per 100 m2'!$B105,'Fish Transects'!$E:$E,'Fish per species per 100 m2'!$D105)</f>
        <v>0</v>
      </c>
      <c r="F105">
        <f>SUMIFS('Fish Transects'!T:T,'Fish Transects'!$H:$H,'Fish per species per 100 m2'!$A105,'Fish Transects'!$B:$B,'Fish per species per 100 m2'!$C105,'Fish Transects'!$D:$D,'Fish per species per 100 m2'!$B105,'Fish Transects'!$E:$E,'Fish per species per 100 m2'!$D105)</f>
        <v>0</v>
      </c>
      <c r="G105">
        <f>SUMIFS('Fish Transects'!U:U,'Fish Transects'!$H:$H,'Fish per species per 100 m2'!$A105,'Fish Transects'!$B:$B,'Fish per species per 100 m2'!$C105,'Fish Transects'!$D:$D,'Fish per species per 100 m2'!$B105,'Fish Transects'!$E:$E,'Fish per species per 100 m2'!$D105)</f>
        <v>0</v>
      </c>
    </row>
    <row r="106" spans="1:7" x14ac:dyDescent="0.3">
      <c r="A106" t="s">
        <v>12</v>
      </c>
      <c r="B106" t="s">
        <v>161</v>
      </c>
      <c r="C106">
        <v>3</v>
      </c>
      <c r="D106">
        <v>3</v>
      </c>
      <c r="E106">
        <f>SUMIFS('Fish Transects'!S:S,'Fish Transects'!$H:$H,'Fish per species per 100 m2'!$A106,'Fish Transects'!$B:$B,'Fish per species per 100 m2'!$C106,'Fish Transects'!$D:$D,'Fish per species per 100 m2'!$B106,'Fish Transects'!$E:$E,'Fish per species per 100 m2'!$D106)</f>
        <v>0</v>
      </c>
      <c r="F106">
        <f>SUMIFS('Fish Transects'!T:T,'Fish Transects'!$H:$H,'Fish per species per 100 m2'!$A106,'Fish Transects'!$B:$B,'Fish per species per 100 m2'!$C106,'Fish Transects'!$D:$D,'Fish per species per 100 m2'!$B106,'Fish Transects'!$E:$E,'Fish per species per 100 m2'!$D106)</f>
        <v>0</v>
      </c>
      <c r="G106">
        <f>SUMIFS('Fish Transects'!U:U,'Fish Transects'!$H:$H,'Fish per species per 100 m2'!$A106,'Fish Transects'!$B:$B,'Fish per species per 100 m2'!$C106,'Fish Transects'!$D:$D,'Fish per species per 100 m2'!$B106,'Fish Transects'!$E:$E,'Fish per species per 100 m2'!$D106)</f>
        <v>0</v>
      </c>
    </row>
    <row r="107" spans="1:7" x14ac:dyDescent="0.3">
      <c r="A107" t="s">
        <v>17</v>
      </c>
      <c r="B107" t="s">
        <v>161</v>
      </c>
      <c r="C107">
        <v>3</v>
      </c>
      <c r="D107">
        <v>3</v>
      </c>
      <c r="E107">
        <f>SUMIFS('Fish Transects'!S:S,'Fish Transects'!$H:$H,'Fish per species per 100 m2'!$A107,'Fish Transects'!$B:$B,'Fish per species per 100 m2'!$C107,'Fish Transects'!$D:$D,'Fish per species per 100 m2'!$B107,'Fish Transects'!$E:$E,'Fish per species per 100 m2'!$D107)</f>
        <v>15</v>
      </c>
      <c r="F107">
        <f>SUMIFS('Fish Transects'!T:T,'Fish Transects'!$H:$H,'Fish per species per 100 m2'!$A107,'Fish Transects'!$B:$B,'Fish per species per 100 m2'!$C107,'Fish Transects'!$D:$D,'Fish per species per 100 m2'!$B107,'Fish Transects'!$E:$E,'Fish per species per 100 m2'!$D107)</f>
        <v>126.34451088284472</v>
      </c>
      <c r="G107">
        <f>SUMIFS('Fish Transects'!U:U,'Fish Transects'!$H:$H,'Fish per species per 100 m2'!$A107,'Fish Transects'!$B:$B,'Fish per species per 100 m2'!$C107,'Fish Transects'!$D:$D,'Fish per species per 100 m2'!$B107,'Fish Transects'!$E:$E,'Fish per species per 100 m2'!$D107)</f>
        <v>3.7903353264853408</v>
      </c>
    </row>
    <row r="108" spans="1:7" x14ac:dyDescent="0.3">
      <c r="A108" t="s">
        <v>148</v>
      </c>
      <c r="B108" t="s">
        <v>161</v>
      </c>
      <c r="C108">
        <v>3</v>
      </c>
      <c r="D108">
        <v>3</v>
      </c>
      <c r="E108">
        <f>SUMIFS('Fish Transects'!S:S,'Fish Transects'!$H:$H,'Fish per species per 100 m2'!$A108,'Fish Transects'!$B:$B,'Fish per species per 100 m2'!$C108,'Fish Transects'!$D:$D,'Fish per species per 100 m2'!$B108,'Fish Transects'!$E:$E,'Fish per species per 100 m2'!$D108)</f>
        <v>95</v>
      </c>
      <c r="F108">
        <f>SUMIFS('Fish Transects'!T:T,'Fish Transects'!$H:$H,'Fish per species per 100 m2'!$A108,'Fish Transects'!$B:$B,'Fish per species per 100 m2'!$C108,'Fish Transects'!$D:$D,'Fish per species per 100 m2'!$B108,'Fish Transects'!$E:$E,'Fish per species per 100 m2'!$D108)</f>
        <v>48.714490687919273</v>
      </c>
      <c r="G108">
        <f>SUMIFS('Fish Transects'!U:U,'Fish Transects'!$H:$H,'Fish per species per 100 m2'!$A108,'Fish Transects'!$B:$B,'Fish per species per 100 m2'!$C108,'Fish Transects'!$D:$D,'Fish per species per 100 m2'!$B108,'Fish Transects'!$E:$E,'Fish per species per 100 m2'!$D108)</f>
        <v>0.73071736031878909</v>
      </c>
    </row>
    <row r="109" spans="1:7" x14ac:dyDescent="0.3">
      <c r="A109" t="s">
        <v>23</v>
      </c>
      <c r="B109" t="s">
        <v>161</v>
      </c>
      <c r="C109">
        <v>3</v>
      </c>
      <c r="D109">
        <v>3</v>
      </c>
      <c r="E109">
        <f>SUMIFS('Fish Transects'!S:S,'Fish Transects'!$H:$H,'Fish per species per 100 m2'!$A109,'Fish Transects'!$B:$B,'Fish per species per 100 m2'!$C109,'Fish Transects'!$D:$D,'Fish per species per 100 m2'!$B109,'Fish Transects'!$E:$E,'Fish per species per 100 m2'!$D109)</f>
        <v>0</v>
      </c>
      <c r="F109">
        <f>SUMIFS('Fish Transects'!T:T,'Fish Transects'!$H:$H,'Fish per species per 100 m2'!$A109,'Fish Transects'!$B:$B,'Fish per species per 100 m2'!$C109,'Fish Transects'!$D:$D,'Fish per species per 100 m2'!$B109,'Fish Transects'!$E:$E,'Fish per species per 100 m2'!$D109)</f>
        <v>0</v>
      </c>
      <c r="G109">
        <f>SUMIFS('Fish Transects'!U:U,'Fish Transects'!$H:$H,'Fish per species per 100 m2'!$A109,'Fish Transects'!$B:$B,'Fish per species per 100 m2'!$C109,'Fish Transects'!$D:$D,'Fish per species per 100 m2'!$B109,'Fish Transects'!$E:$E,'Fish per species per 100 m2'!$D109)</f>
        <v>0</v>
      </c>
    </row>
    <row r="110" spans="1:7" x14ac:dyDescent="0.3">
      <c r="A110" t="s">
        <v>25</v>
      </c>
      <c r="B110" t="s">
        <v>161</v>
      </c>
      <c r="C110">
        <v>3</v>
      </c>
      <c r="D110">
        <v>3</v>
      </c>
      <c r="E110">
        <f>SUMIFS('Fish Transects'!S:S,'Fish Transects'!$H:$H,'Fish per species per 100 m2'!$A110,'Fish Transects'!$B:$B,'Fish per species per 100 m2'!$C110,'Fish Transects'!$D:$D,'Fish per species per 100 m2'!$B110,'Fish Transects'!$E:$E,'Fish per species per 100 m2'!$D110)</f>
        <v>0</v>
      </c>
      <c r="F110">
        <f>SUMIFS('Fish Transects'!T:T,'Fish Transects'!$H:$H,'Fish per species per 100 m2'!$A110,'Fish Transects'!$B:$B,'Fish per species per 100 m2'!$C110,'Fish Transects'!$D:$D,'Fish per species per 100 m2'!$B110,'Fish Transects'!$E:$E,'Fish per species per 100 m2'!$D110)</f>
        <v>0</v>
      </c>
      <c r="G110">
        <f>SUMIFS('Fish Transects'!U:U,'Fish Transects'!$H:$H,'Fish per species per 100 m2'!$A110,'Fish Transects'!$B:$B,'Fish per species per 100 m2'!$C110,'Fish Transects'!$D:$D,'Fish per species per 100 m2'!$B110,'Fish Transects'!$E:$E,'Fish per species per 100 m2'!$D110)</f>
        <v>0</v>
      </c>
    </row>
    <row r="111" spans="1:7" x14ac:dyDescent="0.3">
      <c r="A111" t="s">
        <v>154</v>
      </c>
      <c r="B111" t="s">
        <v>161</v>
      </c>
      <c r="C111">
        <v>3</v>
      </c>
      <c r="D111">
        <v>3</v>
      </c>
      <c r="E111">
        <f>SUMIFS('Fish Transects'!S:S,'Fish Transects'!$H:$H,'Fish per species per 100 m2'!$A111,'Fish Transects'!$B:$B,'Fish per species per 100 m2'!$C111,'Fish Transects'!$D:$D,'Fish per species per 100 m2'!$B111,'Fish Transects'!$E:$E,'Fish per species per 100 m2'!$D111)</f>
        <v>0</v>
      </c>
      <c r="F111">
        <f>SUMIFS('Fish Transects'!T:T,'Fish Transects'!$H:$H,'Fish per species per 100 m2'!$A111,'Fish Transects'!$B:$B,'Fish per species per 100 m2'!$C111,'Fish Transects'!$D:$D,'Fish per species per 100 m2'!$B111,'Fish Transects'!$E:$E,'Fish per species per 100 m2'!$D111)</f>
        <v>0</v>
      </c>
      <c r="G111">
        <f>SUMIFS('Fish Transects'!U:U,'Fish Transects'!$H:$H,'Fish per species per 100 m2'!$A111,'Fish Transects'!$B:$B,'Fish per species per 100 m2'!$C111,'Fish Transects'!$D:$D,'Fish per species per 100 m2'!$B111,'Fish Transects'!$E:$E,'Fish per species per 100 m2'!$D111)</f>
        <v>0</v>
      </c>
    </row>
    <row r="112" spans="1:7" x14ac:dyDescent="0.3">
      <c r="A112" t="s">
        <v>30</v>
      </c>
      <c r="B112" t="s">
        <v>161</v>
      </c>
      <c r="C112">
        <v>3</v>
      </c>
      <c r="D112">
        <v>3</v>
      </c>
      <c r="E112">
        <f>SUMIFS('Fish Transects'!S:S,'Fish Transects'!$H:$H,'Fish per species per 100 m2'!$A112,'Fish Transects'!$B:$B,'Fish per species per 100 m2'!$C112,'Fish Transects'!$D:$D,'Fish per species per 100 m2'!$B112,'Fish Transects'!$E:$E,'Fish per species per 100 m2'!$D112)</f>
        <v>0</v>
      </c>
      <c r="F112">
        <f>SUMIFS('Fish Transects'!T:T,'Fish Transects'!$H:$H,'Fish per species per 100 m2'!$A112,'Fish Transects'!$B:$B,'Fish per species per 100 m2'!$C112,'Fish Transects'!$D:$D,'Fish per species per 100 m2'!$B112,'Fish Transects'!$E:$E,'Fish per species per 100 m2'!$D112)</f>
        <v>0</v>
      </c>
      <c r="G112">
        <f>SUMIFS('Fish Transects'!U:U,'Fish Transects'!$H:$H,'Fish per species per 100 m2'!$A112,'Fish Transects'!$B:$B,'Fish per species per 100 m2'!$C112,'Fish Transects'!$D:$D,'Fish per species per 100 m2'!$B112,'Fish Transects'!$E:$E,'Fish per species per 100 m2'!$D112)</f>
        <v>0</v>
      </c>
    </row>
    <row r="113" spans="1:7" x14ac:dyDescent="0.3">
      <c r="A113" t="s">
        <v>32</v>
      </c>
      <c r="B113" t="s">
        <v>161</v>
      </c>
      <c r="C113">
        <v>3</v>
      </c>
      <c r="D113">
        <v>3</v>
      </c>
      <c r="E113">
        <f>SUMIFS('Fish Transects'!S:S,'Fish Transects'!$H:$H,'Fish per species per 100 m2'!$A113,'Fish Transects'!$B:$B,'Fish per species per 100 m2'!$C113,'Fish Transects'!$D:$D,'Fish per species per 100 m2'!$B113,'Fish Transects'!$E:$E,'Fish per species per 100 m2'!$D113)</f>
        <v>0</v>
      </c>
      <c r="F113">
        <f>SUMIFS('Fish Transects'!T:T,'Fish Transects'!$H:$H,'Fish per species per 100 m2'!$A113,'Fish Transects'!$B:$B,'Fish per species per 100 m2'!$C113,'Fish Transects'!$D:$D,'Fish per species per 100 m2'!$B113,'Fish Transects'!$E:$E,'Fish per species per 100 m2'!$D113)</f>
        <v>0</v>
      </c>
      <c r="G113">
        <f>SUMIFS('Fish Transects'!U:U,'Fish Transects'!$H:$H,'Fish per species per 100 m2'!$A113,'Fish Transects'!$B:$B,'Fish per species per 100 m2'!$C113,'Fish Transects'!$D:$D,'Fish per species per 100 m2'!$B113,'Fish Transects'!$E:$E,'Fish per species per 100 m2'!$D113)</f>
        <v>0</v>
      </c>
    </row>
    <row r="114" spans="1:7" x14ac:dyDescent="0.3">
      <c r="A114" t="s">
        <v>149</v>
      </c>
      <c r="B114" t="s">
        <v>161</v>
      </c>
      <c r="C114">
        <v>3</v>
      </c>
      <c r="D114">
        <v>3</v>
      </c>
      <c r="E114">
        <f>SUMIFS('Fish Transects'!S:S,'Fish Transects'!$H:$H,'Fish per species per 100 m2'!$A114,'Fish Transects'!$B:$B,'Fish per species per 100 m2'!$C114,'Fish Transects'!$D:$D,'Fish per species per 100 m2'!$B114,'Fish Transects'!$E:$E,'Fish per species per 100 m2'!$D114)</f>
        <v>0</v>
      </c>
      <c r="F114">
        <f>SUMIFS('Fish Transects'!T:T,'Fish Transects'!$H:$H,'Fish per species per 100 m2'!$A114,'Fish Transects'!$B:$B,'Fish per species per 100 m2'!$C114,'Fish Transects'!$D:$D,'Fish per species per 100 m2'!$B114,'Fish Transects'!$E:$E,'Fish per species per 100 m2'!$D114)</f>
        <v>0</v>
      </c>
      <c r="G114">
        <f>SUMIFS('Fish Transects'!U:U,'Fish Transects'!$H:$H,'Fish per species per 100 m2'!$A114,'Fish Transects'!$B:$B,'Fish per species per 100 m2'!$C114,'Fish Transects'!$D:$D,'Fish per species per 100 m2'!$B114,'Fish Transects'!$E:$E,'Fish per species per 100 m2'!$D114)</f>
        <v>0</v>
      </c>
    </row>
    <row r="115" spans="1:7" x14ac:dyDescent="0.3">
      <c r="A115" t="s">
        <v>38</v>
      </c>
      <c r="B115" t="s">
        <v>161</v>
      </c>
      <c r="C115">
        <v>3</v>
      </c>
      <c r="D115">
        <v>3</v>
      </c>
      <c r="E115">
        <f>SUMIFS('Fish Transects'!S:S,'Fish Transects'!$H:$H,'Fish per species per 100 m2'!$A115,'Fish Transects'!$B:$B,'Fish per species per 100 m2'!$C115,'Fish Transects'!$D:$D,'Fish per species per 100 m2'!$B115,'Fish Transects'!$E:$E,'Fish per species per 100 m2'!$D115)</f>
        <v>0</v>
      </c>
      <c r="F115">
        <f>SUMIFS('Fish Transects'!T:T,'Fish Transects'!$H:$H,'Fish per species per 100 m2'!$A115,'Fish Transects'!$B:$B,'Fish per species per 100 m2'!$C115,'Fish Transects'!$D:$D,'Fish per species per 100 m2'!$B115,'Fish Transects'!$E:$E,'Fish per species per 100 m2'!$D115)</f>
        <v>0</v>
      </c>
      <c r="G115">
        <f>SUMIFS('Fish Transects'!U:U,'Fish Transects'!$H:$H,'Fish per species per 100 m2'!$A115,'Fish Transects'!$B:$B,'Fish per species per 100 m2'!$C115,'Fish Transects'!$D:$D,'Fish per species per 100 m2'!$B115,'Fish Transects'!$E:$E,'Fish per species per 100 m2'!$D115)</f>
        <v>0</v>
      </c>
    </row>
    <row r="116" spans="1:7" x14ac:dyDescent="0.3">
      <c r="A116" t="s">
        <v>40</v>
      </c>
      <c r="B116" t="s">
        <v>161</v>
      </c>
      <c r="C116">
        <v>3</v>
      </c>
      <c r="D116">
        <v>3</v>
      </c>
      <c r="E116">
        <f>SUMIFS('Fish Transects'!S:S,'Fish Transects'!$H:$H,'Fish per species per 100 m2'!$A116,'Fish Transects'!$B:$B,'Fish per species per 100 m2'!$C116,'Fish Transects'!$D:$D,'Fish per species per 100 m2'!$B116,'Fish Transects'!$E:$E,'Fish per species per 100 m2'!$D116)</f>
        <v>0</v>
      </c>
      <c r="F116">
        <f>SUMIFS('Fish Transects'!T:T,'Fish Transects'!$H:$H,'Fish per species per 100 m2'!$A116,'Fish Transects'!$B:$B,'Fish per species per 100 m2'!$C116,'Fish Transects'!$D:$D,'Fish per species per 100 m2'!$B116,'Fish Transects'!$E:$E,'Fish per species per 100 m2'!$D116)</f>
        <v>0</v>
      </c>
      <c r="G116">
        <f>SUMIFS('Fish Transects'!U:U,'Fish Transects'!$H:$H,'Fish per species per 100 m2'!$A116,'Fish Transects'!$B:$B,'Fish per species per 100 m2'!$C116,'Fish Transects'!$D:$D,'Fish per species per 100 m2'!$B116,'Fish Transects'!$E:$E,'Fish per species per 100 m2'!$D116)</f>
        <v>0</v>
      </c>
    </row>
    <row r="117" spans="1:7" x14ac:dyDescent="0.3">
      <c r="A117" t="s">
        <v>42</v>
      </c>
      <c r="B117" t="s">
        <v>161</v>
      </c>
      <c r="C117">
        <v>3</v>
      </c>
      <c r="D117">
        <v>3</v>
      </c>
      <c r="E117">
        <f>SUMIFS('Fish Transects'!S:S,'Fish Transects'!$H:$H,'Fish per species per 100 m2'!$A117,'Fish Transects'!$B:$B,'Fish per species per 100 m2'!$C117,'Fish Transects'!$D:$D,'Fish per species per 100 m2'!$B117,'Fish Transects'!$E:$E,'Fish per species per 100 m2'!$D117)</f>
        <v>0</v>
      </c>
      <c r="F117">
        <f>SUMIFS('Fish Transects'!T:T,'Fish Transects'!$H:$H,'Fish per species per 100 m2'!$A117,'Fish Transects'!$B:$B,'Fish per species per 100 m2'!$C117,'Fish Transects'!$D:$D,'Fish per species per 100 m2'!$B117,'Fish Transects'!$E:$E,'Fish per species per 100 m2'!$D117)</f>
        <v>0</v>
      </c>
      <c r="G117">
        <f>SUMIFS('Fish Transects'!U:U,'Fish Transects'!$H:$H,'Fish per species per 100 m2'!$A117,'Fish Transects'!$B:$B,'Fish per species per 100 m2'!$C117,'Fish Transects'!$D:$D,'Fish per species per 100 m2'!$B117,'Fish Transects'!$E:$E,'Fish per species per 100 m2'!$D117)</f>
        <v>0</v>
      </c>
    </row>
    <row r="118" spans="1:7" x14ac:dyDescent="0.3">
      <c r="A118" t="s">
        <v>44</v>
      </c>
      <c r="B118" t="s">
        <v>161</v>
      </c>
      <c r="C118">
        <v>3</v>
      </c>
      <c r="D118">
        <v>3</v>
      </c>
      <c r="E118">
        <f>SUMIFS('Fish Transects'!S:S,'Fish Transects'!$H:$H,'Fish per species per 100 m2'!$A118,'Fish Transects'!$B:$B,'Fish per species per 100 m2'!$C118,'Fish Transects'!$D:$D,'Fish per species per 100 m2'!$B118,'Fish Transects'!$E:$E,'Fish per species per 100 m2'!$D118)</f>
        <v>0</v>
      </c>
      <c r="F118">
        <f>SUMIFS('Fish Transects'!T:T,'Fish Transects'!$H:$H,'Fish per species per 100 m2'!$A118,'Fish Transects'!$B:$B,'Fish per species per 100 m2'!$C118,'Fish Transects'!$D:$D,'Fish per species per 100 m2'!$B118,'Fish Transects'!$E:$E,'Fish per species per 100 m2'!$D118)</f>
        <v>0</v>
      </c>
      <c r="G118">
        <f>SUMIFS('Fish Transects'!U:U,'Fish Transects'!$H:$H,'Fish per species per 100 m2'!$A118,'Fish Transects'!$B:$B,'Fish per species per 100 m2'!$C118,'Fish Transects'!$D:$D,'Fish per species per 100 m2'!$B118,'Fish Transects'!$E:$E,'Fish per species per 100 m2'!$D118)</f>
        <v>0</v>
      </c>
    </row>
    <row r="119" spans="1:7" x14ac:dyDescent="0.3">
      <c r="A119" t="s">
        <v>12</v>
      </c>
      <c r="B119" t="s">
        <v>162</v>
      </c>
      <c r="C119">
        <v>1</v>
      </c>
      <c r="D119">
        <v>1</v>
      </c>
      <c r="E119">
        <f>SUMIFS('Fish Transects'!S:S,'Fish Transects'!$H:$H,'Fish per species per 100 m2'!$A119,'Fish Transects'!$B:$B,'Fish per species per 100 m2'!$C119,'Fish Transects'!$D:$D,'Fish per species per 100 m2'!$B119,'Fish Transects'!$E:$E,'Fish per species per 100 m2'!$D119)</f>
        <v>1.6666666666666667</v>
      </c>
      <c r="F119">
        <f>SUMIFS('Fish Transects'!T:T,'Fish Transects'!$H:$H,'Fish per species per 100 m2'!$A119,'Fish Transects'!$B:$B,'Fish per species per 100 m2'!$C119,'Fish Transects'!$D:$D,'Fish per species per 100 m2'!$B119,'Fish Transects'!$E:$E,'Fish per species per 100 m2'!$D119)</f>
        <v>322.42185293282574</v>
      </c>
      <c r="G119">
        <f>SUMIFS('Fish Transects'!U:U,'Fish Transects'!$H:$H,'Fish per species per 100 m2'!$A119,'Fish Transects'!$B:$B,'Fish per species per 100 m2'!$C119,'Fish Transects'!$D:$D,'Fish per species per 100 m2'!$B119,'Fish Transects'!$E:$E,'Fish per species per 100 m2'!$D119)</f>
        <v>46.428746822326907</v>
      </c>
    </row>
    <row r="120" spans="1:7" x14ac:dyDescent="0.3">
      <c r="A120" t="s">
        <v>17</v>
      </c>
      <c r="B120" t="s">
        <v>162</v>
      </c>
      <c r="C120">
        <v>1</v>
      </c>
      <c r="D120">
        <v>1</v>
      </c>
      <c r="E120">
        <f>SUMIFS('Fish Transects'!S:S,'Fish Transects'!$H:$H,'Fish per species per 100 m2'!$A120,'Fish Transects'!$B:$B,'Fish per species per 100 m2'!$C120,'Fish Transects'!$D:$D,'Fish per species per 100 m2'!$B120,'Fish Transects'!$E:$E,'Fish per species per 100 m2'!$D120)</f>
        <v>286.66666666666669</v>
      </c>
      <c r="F120">
        <f>SUMIFS('Fish Transects'!T:T,'Fish Transects'!$H:$H,'Fish per species per 100 m2'!$A120,'Fish Transects'!$B:$B,'Fish per species per 100 m2'!$C120,'Fish Transects'!$D:$D,'Fish per species per 100 m2'!$B120,'Fish Transects'!$E:$E,'Fish per species per 100 m2'!$D120)</f>
        <v>32.778727030944957</v>
      </c>
      <c r="G120">
        <f>SUMIFS('Fish Transects'!U:U,'Fish Transects'!$H:$H,'Fish per species per 100 m2'!$A120,'Fish Transects'!$B:$B,'Fish per species per 100 m2'!$C120,'Fish Transects'!$D:$D,'Fish per species per 100 m2'!$B120,'Fish Transects'!$E:$E,'Fish per species per 100 m2'!$D120)</f>
        <v>0.98336181092834851</v>
      </c>
    </row>
    <row r="121" spans="1:7" x14ac:dyDescent="0.3">
      <c r="A121" t="s">
        <v>148</v>
      </c>
      <c r="B121" t="s">
        <v>162</v>
      </c>
      <c r="C121">
        <v>1</v>
      </c>
      <c r="D121">
        <v>1</v>
      </c>
      <c r="E121">
        <f>SUMIFS('Fish Transects'!S:S,'Fish Transects'!$H:$H,'Fish per species per 100 m2'!$A121,'Fish Transects'!$B:$B,'Fish per species per 100 m2'!$C121,'Fish Transects'!$D:$D,'Fish per species per 100 m2'!$B121,'Fish Transects'!$E:$E,'Fish per species per 100 m2'!$D121)</f>
        <v>16.666666666666664</v>
      </c>
      <c r="F121">
        <f>SUMIFS('Fish Transects'!T:T,'Fish Transects'!$H:$H,'Fish per species per 100 m2'!$A121,'Fish Transects'!$B:$B,'Fish per species per 100 m2'!$C121,'Fish Transects'!$D:$D,'Fish per species per 100 m2'!$B121,'Fish Transects'!$E:$E,'Fish per species per 100 m2'!$D121)</f>
        <v>63.520099739698274</v>
      </c>
      <c r="G121">
        <f>SUMIFS('Fish Transects'!U:U,'Fish Transects'!$H:$H,'Fish per species per 100 m2'!$A121,'Fish Transects'!$B:$B,'Fish per species per 100 m2'!$C121,'Fish Transects'!$D:$D,'Fish per species per 100 m2'!$B121,'Fish Transects'!$E:$E,'Fish per species per 100 m2'!$D121)</f>
        <v>0.95280149609547404</v>
      </c>
    </row>
    <row r="122" spans="1:7" x14ac:dyDescent="0.3">
      <c r="A122" t="s">
        <v>23</v>
      </c>
      <c r="B122" t="s">
        <v>162</v>
      </c>
      <c r="C122">
        <v>1</v>
      </c>
      <c r="D122">
        <v>1</v>
      </c>
      <c r="E122">
        <f>SUMIFS('Fish Transects'!S:S,'Fish Transects'!$H:$H,'Fish per species per 100 m2'!$A122,'Fish Transects'!$B:$B,'Fish per species per 100 m2'!$C122,'Fish Transects'!$D:$D,'Fish per species per 100 m2'!$B122,'Fish Transects'!$E:$E,'Fish per species per 100 m2'!$D122)</f>
        <v>0</v>
      </c>
      <c r="F122">
        <f>SUMIFS('Fish Transects'!T:T,'Fish Transects'!$H:$H,'Fish per species per 100 m2'!$A122,'Fish Transects'!$B:$B,'Fish per species per 100 m2'!$C122,'Fish Transects'!$D:$D,'Fish per species per 100 m2'!$B122,'Fish Transects'!$E:$E,'Fish per species per 100 m2'!$D122)</f>
        <v>0</v>
      </c>
      <c r="G122">
        <f>SUMIFS('Fish Transects'!U:U,'Fish Transects'!$H:$H,'Fish per species per 100 m2'!$A122,'Fish Transects'!$B:$B,'Fish per species per 100 m2'!$C122,'Fish Transects'!$D:$D,'Fish per species per 100 m2'!$B122,'Fish Transects'!$E:$E,'Fish per species per 100 m2'!$D122)</f>
        <v>0</v>
      </c>
    </row>
    <row r="123" spans="1:7" x14ac:dyDescent="0.3">
      <c r="A123" t="s">
        <v>25</v>
      </c>
      <c r="B123" t="s">
        <v>162</v>
      </c>
      <c r="C123">
        <v>1</v>
      </c>
      <c r="D123">
        <v>1</v>
      </c>
      <c r="E123">
        <f>SUMIFS('Fish Transects'!S:S,'Fish Transects'!$H:$H,'Fish per species per 100 m2'!$A123,'Fish Transects'!$B:$B,'Fish per species per 100 m2'!$C123,'Fish Transects'!$D:$D,'Fish per species per 100 m2'!$B123,'Fish Transects'!$E:$E,'Fish per species per 100 m2'!$D123)</f>
        <v>0</v>
      </c>
      <c r="F123">
        <f>SUMIFS('Fish Transects'!T:T,'Fish Transects'!$H:$H,'Fish per species per 100 m2'!$A123,'Fish Transects'!$B:$B,'Fish per species per 100 m2'!$C123,'Fish Transects'!$D:$D,'Fish per species per 100 m2'!$B123,'Fish Transects'!$E:$E,'Fish per species per 100 m2'!$D123)</f>
        <v>0</v>
      </c>
      <c r="G123">
        <f>SUMIFS('Fish Transects'!U:U,'Fish Transects'!$H:$H,'Fish per species per 100 m2'!$A123,'Fish Transects'!$B:$B,'Fish per species per 100 m2'!$C123,'Fish Transects'!$D:$D,'Fish per species per 100 m2'!$B123,'Fish Transects'!$E:$E,'Fish per species per 100 m2'!$D123)</f>
        <v>0</v>
      </c>
    </row>
    <row r="124" spans="1:7" x14ac:dyDescent="0.3">
      <c r="A124" t="s">
        <v>154</v>
      </c>
      <c r="B124" t="s">
        <v>162</v>
      </c>
      <c r="C124">
        <v>1</v>
      </c>
      <c r="D124">
        <v>1</v>
      </c>
      <c r="E124">
        <f>SUMIFS('Fish Transects'!S:S,'Fish Transects'!$H:$H,'Fish per species per 100 m2'!$A124,'Fish Transects'!$B:$B,'Fish per species per 100 m2'!$C124,'Fish Transects'!$D:$D,'Fish per species per 100 m2'!$B124,'Fish Transects'!$E:$E,'Fish per species per 100 m2'!$D124)</f>
        <v>0</v>
      </c>
      <c r="F124">
        <f>SUMIFS('Fish Transects'!T:T,'Fish Transects'!$H:$H,'Fish per species per 100 m2'!$A124,'Fish Transects'!$B:$B,'Fish per species per 100 m2'!$C124,'Fish Transects'!$D:$D,'Fish per species per 100 m2'!$B124,'Fish Transects'!$E:$E,'Fish per species per 100 m2'!$D124)</f>
        <v>0</v>
      </c>
      <c r="G124">
        <f>SUMIFS('Fish Transects'!U:U,'Fish Transects'!$H:$H,'Fish per species per 100 m2'!$A124,'Fish Transects'!$B:$B,'Fish per species per 100 m2'!$C124,'Fish Transects'!$D:$D,'Fish per species per 100 m2'!$B124,'Fish Transects'!$E:$E,'Fish per species per 100 m2'!$D124)</f>
        <v>0</v>
      </c>
    </row>
    <row r="125" spans="1:7" x14ac:dyDescent="0.3">
      <c r="A125" t="s">
        <v>30</v>
      </c>
      <c r="B125" t="s">
        <v>162</v>
      </c>
      <c r="C125">
        <v>1</v>
      </c>
      <c r="D125">
        <v>1</v>
      </c>
      <c r="E125">
        <f>SUMIFS('Fish Transects'!S:S,'Fish Transects'!$H:$H,'Fish per species per 100 m2'!$A125,'Fish Transects'!$B:$B,'Fish per species per 100 m2'!$C125,'Fish Transects'!$D:$D,'Fish per species per 100 m2'!$B125,'Fish Transects'!$E:$E,'Fish per species per 100 m2'!$D125)</f>
        <v>0</v>
      </c>
      <c r="F125">
        <f>SUMIFS('Fish Transects'!T:T,'Fish Transects'!$H:$H,'Fish per species per 100 m2'!$A125,'Fish Transects'!$B:$B,'Fish per species per 100 m2'!$C125,'Fish Transects'!$D:$D,'Fish per species per 100 m2'!$B125,'Fish Transects'!$E:$E,'Fish per species per 100 m2'!$D125)</f>
        <v>0</v>
      </c>
      <c r="G125">
        <f>SUMIFS('Fish Transects'!U:U,'Fish Transects'!$H:$H,'Fish per species per 100 m2'!$A125,'Fish Transects'!$B:$B,'Fish per species per 100 m2'!$C125,'Fish Transects'!$D:$D,'Fish per species per 100 m2'!$B125,'Fish Transects'!$E:$E,'Fish per species per 100 m2'!$D125)</f>
        <v>0</v>
      </c>
    </row>
    <row r="126" spans="1:7" x14ac:dyDescent="0.3">
      <c r="A126" t="s">
        <v>32</v>
      </c>
      <c r="B126" t="s">
        <v>162</v>
      </c>
      <c r="C126">
        <v>1</v>
      </c>
      <c r="D126">
        <v>1</v>
      </c>
      <c r="E126">
        <f>SUMIFS('Fish Transects'!S:S,'Fish Transects'!$H:$H,'Fish per species per 100 m2'!$A126,'Fish Transects'!$B:$B,'Fish per species per 100 m2'!$C126,'Fish Transects'!$D:$D,'Fish per species per 100 m2'!$B126,'Fish Transects'!$E:$E,'Fish per species per 100 m2'!$D126)</f>
        <v>0</v>
      </c>
      <c r="F126">
        <f>SUMIFS('Fish Transects'!T:T,'Fish Transects'!$H:$H,'Fish per species per 100 m2'!$A126,'Fish Transects'!$B:$B,'Fish per species per 100 m2'!$C126,'Fish Transects'!$D:$D,'Fish per species per 100 m2'!$B126,'Fish Transects'!$E:$E,'Fish per species per 100 m2'!$D126)</f>
        <v>0</v>
      </c>
      <c r="G126">
        <f>SUMIFS('Fish Transects'!U:U,'Fish Transects'!$H:$H,'Fish per species per 100 m2'!$A126,'Fish Transects'!$B:$B,'Fish per species per 100 m2'!$C126,'Fish Transects'!$D:$D,'Fish per species per 100 m2'!$B126,'Fish Transects'!$E:$E,'Fish per species per 100 m2'!$D126)</f>
        <v>0</v>
      </c>
    </row>
    <row r="127" spans="1:7" x14ac:dyDescent="0.3">
      <c r="A127" t="s">
        <v>149</v>
      </c>
      <c r="B127" t="s">
        <v>162</v>
      </c>
      <c r="C127">
        <v>1</v>
      </c>
      <c r="D127">
        <v>1</v>
      </c>
      <c r="E127">
        <f>SUMIFS('Fish Transects'!S:S,'Fish Transects'!$H:$H,'Fish per species per 100 m2'!$A127,'Fish Transects'!$B:$B,'Fish per species per 100 m2'!$C127,'Fish Transects'!$D:$D,'Fish per species per 100 m2'!$B127,'Fish Transects'!$E:$E,'Fish per species per 100 m2'!$D127)</f>
        <v>0</v>
      </c>
      <c r="F127">
        <f>SUMIFS('Fish Transects'!T:T,'Fish Transects'!$H:$H,'Fish per species per 100 m2'!$A127,'Fish Transects'!$B:$B,'Fish per species per 100 m2'!$C127,'Fish Transects'!$D:$D,'Fish per species per 100 m2'!$B127,'Fish Transects'!$E:$E,'Fish per species per 100 m2'!$D127)</f>
        <v>0</v>
      </c>
      <c r="G127">
        <f>SUMIFS('Fish Transects'!U:U,'Fish Transects'!$H:$H,'Fish per species per 100 m2'!$A127,'Fish Transects'!$B:$B,'Fish per species per 100 m2'!$C127,'Fish Transects'!$D:$D,'Fish per species per 100 m2'!$B127,'Fish Transects'!$E:$E,'Fish per species per 100 m2'!$D127)</f>
        <v>0</v>
      </c>
    </row>
    <row r="128" spans="1:7" x14ac:dyDescent="0.3">
      <c r="A128" t="s">
        <v>38</v>
      </c>
      <c r="B128" t="s">
        <v>162</v>
      </c>
      <c r="C128">
        <v>1</v>
      </c>
      <c r="D128">
        <v>1</v>
      </c>
      <c r="E128">
        <f>SUMIFS('Fish Transects'!S:S,'Fish Transects'!$H:$H,'Fish per species per 100 m2'!$A128,'Fish Transects'!$B:$B,'Fish per species per 100 m2'!$C128,'Fish Transects'!$D:$D,'Fish per species per 100 m2'!$B128,'Fish Transects'!$E:$E,'Fish per species per 100 m2'!$D128)</f>
        <v>0</v>
      </c>
      <c r="F128">
        <f>SUMIFS('Fish Transects'!T:T,'Fish Transects'!$H:$H,'Fish per species per 100 m2'!$A128,'Fish Transects'!$B:$B,'Fish per species per 100 m2'!$C128,'Fish Transects'!$D:$D,'Fish per species per 100 m2'!$B128,'Fish Transects'!$E:$E,'Fish per species per 100 m2'!$D128)</f>
        <v>0</v>
      </c>
      <c r="G128">
        <f>SUMIFS('Fish Transects'!U:U,'Fish Transects'!$H:$H,'Fish per species per 100 m2'!$A128,'Fish Transects'!$B:$B,'Fish per species per 100 m2'!$C128,'Fish Transects'!$D:$D,'Fish per species per 100 m2'!$B128,'Fish Transects'!$E:$E,'Fish per species per 100 m2'!$D128)</f>
        <v>0</v>
      </c>
    </row>
    <row r="129" spans="1:7" x14ac:dyDescent="0.3">
      <c r="A129" t="s">
        <v>40</v>
      </c>
      <c r="B129" t="s">
        <v>162</v>
      </c>
      <c r="C129">
        <v>1</v>
      </c>
      <c r="D129">
        <v>1</v>
      </c>
      <c r="E129">
        <f>SUMIFS('Fish Transects'!S:S,'Fish Transects'!$H:$H,'Fish per species per 100 m2'!$A129,'Fish Transects'!$B:$B,'Fish per species per 100 m2'!$C129,'Fish Transects'!$D:$D,'Fish per species per 100 m2'!$B129,'Fish Transects'!$E:$E,'Fish per species per 100 m2'!$D129)</f>
        <v>0</v>
      </c>
      <c r="F129">
        <f>SUMIFS('Fish Transects'!T:T,'Fish Transects'!$H:$H,'Fish per species per 100 m2'!$A129,'Fish Transects'!$B:$B,'Fish per species per 100 m2'!$C129,'Fish Transects'!$D:$D,'Fish per species per 100 m2'!$B129,'Fish Transects'!$E:$E,'Fish per species per 100 m2'!$D129)</f>
        <v>0</v>
      </c>
      <c r="G129">
        <f>SUMIFS('Fish Transects'!U:U,'Fish Transects'!$H:$H,'Fish per species per 100 m2'!$A129,'Fish Transects'!$B:$B,'Fish per species per 100 m2'!$C129,'Fish Transects'!$D:$D,'Fish per species per 100 m2'!$B129,'Fish Transects'!$E:$E,'Fish per species per 100 m2'!$D129)</f>
        <v>0</v>
      </c>
    </row>
    <row r="130" spans="1:7" x14ac:dyDescent="0.3">
      <c r="A130" t="s">
        <v>42</v>
      </c>
      <c r="B130" t="s">
        <v>162</v>
      </c>
      <c r="C130">
        <v>1</v>
      </c>
      <c r="D130">
        <v>1</v>
      </c>
      <c r="E130">
        <f>SUMIFS('Fish Transects'!S:S,'Fish Transects'!$H:$H,'Fish per species per 100 m2'!$A130,'Fish Transects'!$B:$B,'Fish per species per 100 m2'!$C130,'Fish Transects'!$D:$D,'Fish per species per 100 m2'!$B130,'Fish Transects'!$E:$E,'Fish per species per 100 m2'!$D130)</f>
        <v>0</v>
      </c>
      <c r="F130">
        <f>SUMIFS('Fish Transects'!T:T,'Fish Transects'!$H:$H,'Fish per species per 100 m2'!$A130,'Fish Transects'!$B:$B,'Fish per species per 100 m2'!$C130,'Fish Transects'!$D:$D,'Fish per species per 100 m2'!$B130,'Fish Transects'!$E:$E,'Fish per species per 100 m2'!$D130)</f>
        <v>0</v>
      </c>
      <c r="G130">
        <f>SUMIFS('Fish Transects'!U:U,'Fish Transects'!$H:$H,'Fish per species per 100 m2'!$A130,'Fish Transects'!$B:$B,'Fish per species per 100 m2'!$C130,'Fish Transects'!$D:$D,'Fish per species per 100 m2'!$B130,'Fish Transects'!$E:$E,'Fish per species per 100 m2'!$D130)</f>
        <v>0</v>
      </c>
    </row>
    <row r="131" spans="1:7" x14ac:dyDescent="0.3">
      <c r="A131" t="s">
        <v>44</v>
      </c>
      <c r="B131" t="s">
        <v>162</v>
      </c>
      <c r="C131">
        <v>1</v>
      </c>
      <c r="D131">
        <v>1</v>
      </c>
      <c r="E131">
        <f>SUMIFS('Fish Transects'!S:S,'Fish Transects'!$H:$H,'Fish per species per 100 m2'!$A131,'Fish Transects'!$B:$B,'Fish per species per 100 m2'!$C131,'Fish Transects'!$D:$D,'Fish per species per 100 m2'!$B131,'Fish Transects'!$E:$E,'Fish per species per 100 m2'!$D131)</f>
        <v>0</v>
      </c>
      <c r="F131">
        <f>SUMIFS('Fish Transects'!T:T,'Fish Transects'!$H:$H,'Fish per species per 100 m2'!$A131,'Fish Transects'!$B:$B,'Fish per species per 100 m2'!$C131,'Fish Transects'!$D:$D,'Fish per species per 100 m2'!$B131,'Fish Transects'!$E:$E,'Fish per species per 100 m2'!$D131)</f>
        <v>0</v>
      </c>
      <c r="G131">
        <f>SUMIFS('Fish Transects'!U:U,'Fish Transects'!$H:$H,'Fish per species per 100 m2'!$A131,'Fish Transects'!$B:$B,'Fish per species per 100 m2'!$C131,'Fish Transects'!$D:$D,'Fish per species per 100 m2'!$B131,'Fish Transects'!$E:$E,'Fish per species per 100 m2'!$D131)</f>
        <v>0</v>
      </c>
    </row>
    <row r="132" spans="1:7" x14ac:dyDescent="0.3">
      <c r="A132" t="s">
        <v>12</v>
      </c>
      <c r="B132" t="s">
        <v>162</v>
      </c>
      <c r="C132">
        <v>1</v>
      </c>
      <c r="D132">
        <v>2</v>
      </c>
      <c r="E132">
        <f>SUMIFS('Fish Transects'!S:S,'Fish Transects'!$H:$H,'Fish per species per 100 m2'!$A132,'Fish Transects'!$B:$B,'Fish per species per 100 m2'!$C132,'Fish Transects'!$D:$D,'Fish per species per 100 m2'!$B132,'Fish Transects'!$E:$E,'Fish per species per 100 m2'!$D132)</f>
        <v>5</v>
      </c>
      <c r="F132">
        <f>SUMIFS('Fish Transects'!T:T,'Fish Transects'!$H:$H,'Fish per species per 100 m2'!$A132,'Fish Transects'!$B:$B,'Fish per species per 100 m2'!$C132,'Fish Transects'!$D:$D,'Fish per species per 100 m2'!$B132,'Fish Transects'!$E:$E,'Fish per species per 100 m2'!$D132)</f>
        <v>1067.0850226706557</v>
      </c>
      <c r="G132">
        <f>SUMIFS('Fish Transects'!U:U,'Fish Transects'!$H:$H,'Fish per species per 100 m2'!$A132,'Fish Transects'!$B:$B,'Fish per species per 100 m2'!$C132,'Fish Transects'!$D:$D,'Fish per species per 100 m2'!$B132,'Fish Transects'!$E:$E,'Fish per species per 100 m2'!$D132)</f>
        <v>153.66024326457443</v>
      </c>
    </row>
    <row r="133" spans="1:7" x14ac:dyDescent="0.3">
      <c r="A133" t="s">
        <v>17</v>
      </c>
      <c r="B133" t="s">
        <v>162</v>
      </c>
      <c r="C133">
        <v>1</v>
      </c>
      <c r="D133">
        <v>2</v>
      </c>
      <c r="E133">
        <f>SUMIFS('Fish Transects'!S:S,'Fish Transects'!$H:$H,'Fish per species per 100 m2'!$A133,'Fish Transects'!$B:$B,'Fish per species per 100 m2'!$C133,'Fish Transects'!$D:$D,'Fish per species per 100 m2'!$B133,'Fish Transects'!$E:$E,'Fish per species per 100 m2'!$D133)</f>
        <v>3.3333333333333335</v>
      </c>
      <c r="F133">
        <f>SUMIFS('Fish Transects'!T:T,'Fish Transects'!$H:$H,'Fish per species per 100 m2'!$A133,'Fish Transects'!$B:$B,'Fish per species per 100 m2'!$C133,'Fish Transects'!$D:$D,'Fish per species per 100 m2'!$B133,'Fish Transects'!$E:$E,'Fish per species per 100 m2'!$D133)</f>
        <v>15.537382847923325</v>
      </c>
      <c r="G133">
        <f>SUMIFS('Fish Transects'!U:U,'Fish Transects'!$H:$H,'Fish per species per 100 m2'!$A133,'Fish Transects'!$B:$B,'Fish per species per 100 m2'!$C133,'Fish Transects'!$D:$D,'Fish per species per 100 m2'!$B133,'Fish Transects'!$E:$E,'Fish per species per 100 m2'!$D133)</f>
        <v>0.46612148543769977</v>
      </c>
    </row>
    <row r="134" spans="1:7" x14ac:dyDescent="0.3">
      <c r="A134" t="s">
        <v>148</v>
      </c>
      <c r="B134" t="s">
        <v>162</v>
      </c>
      <c r="C134">
        <v>1</v>
      </c>
      <c r="D134">
        <v>2</v>
      </c>
      <c r="E134">
        <f>SUMIFS('Fish Transects'!S:S,'Fish Transects'!$H:$H,'Fish per species per 100 m2'!$A134,'Fish Transects'!$B:$B,'Fish per species per 100 m2'!$C134,'Fish Transects'!$D:$D,'Fish per species per 100 m2'!$B134,'Fish Transects'!$E:$E,'Fish per species per 100 m2'!$D134)</f>
        <v>721.66666666666663</v>
      </c>
      <c r="F134">
        <f>SUMIFS('Fish Transects'!T:T,'Fish Transects'!$H:$H,'Fish per species per 100 m2'!$A134,'Fish Transects'!$B:$B,'Fish per species per 100 m2'!$C134,'Fish Transects'!$D:$D,'Fish per species per 100 m2'!$B134,'Fish Transects'!$E:$E,'Fish per species per 100 m2'!$D134)</f>
        <v>434.69785750839776</v>
      </c>
      <c r="G134">
        <f>SUMIFS('Fish Transects'!U:U,'Fish Transects'!$H:$H,'Fish per species per 100 m2'!$A134,'Fish Transects'!$B:$B,'Fish per species per 100 m2'!$C134,'Fish Transects'!$D:$D,'Fish per species per 100 m2'!$B134,'Fish Transects'!$E:$E,'Fish per species per 100 m2'!$D134)</f>
        <v>6.5204678626259671</v>
      </c>
    </row>
    <row r="135" spans="1:7" x14ac:dyDescent="0.3">
      <c r="A135" t="s">
        <v>23</v>
      </c>
      <c r="B135" t="s">
        <v>162</v>
      </c>
      <c r="C135">
        <v>1</v>
      </c>
      <c r="D135">
        <v>2</v>
      </c>
      <c r="E135">
        <f>SUMIFS('Fish Transects'!S:S,'Fish Transects'!$H:$H,'Fish per species per 100 m2'!$A135,'Fish Transects'!$B:$B,'Fish per species per 100 m2'!$C135,'Fish Transects'!$D:$D,'Fish per species per 100 m2'!$B135,'Fish Transects'!$E:$E,'Fish per species per 100 m2'!$D135)</f>
        <v>0</v>
      </c>
      <c r="F135">
        <f>SUMIFS('Fish Transects'!T:T,'Fish Transects'!$H:$H,'Fish per species per 100 m2'!$A135,'Fish Transects'!$B:$B,'Fish per species per 100 m2'!$C135,'Fish Transects'!$D:$D,'Fish per species per 100 m2'!$B135,'Fish Transects'!$E:$E,'Fish per species per 100 m2'!$D135)</f>
        <v>0</v>
      </c>
      <c r="G135">
        <f>SUMIFS('Fish Transects'!U:U,'Fish Transects'!$H:$H,'Fish per species per 100 m2'!$A135,'Fish Transects'!$B:$B,'Fish per species per 100 m2'!$C135,'Fish Transects'!$D:$D,'Fish per species per 100 m2'!$B135,'Fish Transects'!$E:$E,'Fish per species per 100 m2'!$D135)</f>
        <v>0</v>
      </c>
    </row>
    <row r="136" spans="1:7" x14ac:dyDescent="0.3">
      <c r="A136" t="s">
        <v>25</v>
      </c>
      <c r="B136" t="s">
        <v>162</v>
      </c>
      <c r="C136">
        <v>1</v>
      </c>
      <c r="D136">
        <v>2</v>
      </c>
      <c r="E136">
        <f>SUMIFS('Fish Transects'!S:S,'Fish Transects'!$H:$H,'Fish per species per 100 m2'!$A136,'Fish Transects'!$B:$B,'Fish per species per 100 m2'!$C136,'Fish Transects'!$D:$D,'Fish per species per 100 m2'!$B136,'Fish Transects'!$E:$E,'Fish per species per 100 m2'!$D136)</f>
        <v>0</v>
      </c>
      <c r="F136">
        <f>SUMIFS('Fish Transects'!T:T,'Fish Transects'!$H:$H,'Fish per species per 100 m2'!$A136,'Fish Transects'!$B:$B,'Fish per species per 100 m2'!$C136,'Fish Transects'!$D:$D,'Fish per species per 100 m2'!$B136,'Fish Transects'!$E:$E,'Fish per species per 100 m2'!$D136)</f>
        <v>0</v>
      </c>
      <c r="G136">
        <f>SUMIFS('Fish Transects'!U:U,'Fish Transects'!$H:$H,'Fish per species per 100 m2'!$A136,'Fish Transects'!$B:$B,'Fish per species per 100 m2'!$C136,'Fish Transects'!$D:$D,'Fish per species per 100 m2'!$B136,'Fish Transects'!$E:$E,'Fish per species per 100 m2'!$D136)</f>
        <v>0</v>
      </c>
    </row>
    <row r="137" spans="1:7" x14ac:dyDescent="0.3">
      <c r="A137" t="s">
        <v>154</v>
      </c>
      <c r="B137" t="s">
        <v>162</v>
      </c>
      <c r="C137">
        <v>1</v>
      </c>
      <c r="D137">
        <v>2</v>
      </c>
      <c r="E137">
        <f>SUMIFS('Fish Transects'!S:S,'Fish Transects'!$H:$H,'Fish per species per 100 m2'!$A137,'Fish Transects'!$B:$B,'Fish per species per 100 m2'!$C137,'Fish Transects'!$D:$D,'Fish per species per 100 m2'!$B137,'Fish Transects'!$E:$E,'Fish per species per 100 m2'!$D137)</f>
        <v>0</v>
      </c>
      <c r="F137">
        <f>SUMIFS('Fish Transects'!T:T,'Fish Transects'!$H:$H,'Fish per species per 100 m2'!$A137,'Fish Transects'!$B:$B,'Fish per species per 100 m2'!$C137,'Fish Transects'!$D:$D,'Fish per species per 100 m2'!$B137,'Fish Transects'!$E:$E,'Fish per species per 100 m2'!$D137)</f>
        <v>0</v>
      </c>
      <c r="G137">
        <f>SUMIFS('Fish Transects'!U:U,'Fish Transects'!$H:$H,'Fish per species per 100 m2'!$A137,'Fish Transects'!$B:$B,'Fish per species per 100 m2'!$C137,'Fish Transects'!$D:$D,'Fish per species per 100 m2'!$B137,'Fish Transects'!$E:$E,'Fish per species per 100 m2'!$D137)</f>
        <v>0</v>
      </c>
    </row>
    <row r="138" spans="1:7" x14ac:dyDescent="0.3">
      <c r="A138" t="s">
        <v>30</v>
      </c>
      <c r="B138" t="s">
        <v>162</v>
      </c>
      <c r="C138">
        <v>1</v>
      </c>
      <c r="D138">
        <v>2</v>
      </c>
      <c r="E138">
        <f>SUMIFS('Fish Transects'!S:S,'Fish Transects'!$H:$H,'Fish per species per 100 m2'!$A138,'Fish Transects'!$B:$B,'Fish per species per 100 m2'!$C138,'Fish Transects'!$D:$D,'Fish per species per 100 m2'!$B138,'Fish Transects'!$E:$E,'Fish per species per 100 m2'!$D138)</f>
        <v>0</v>
      </c>
      <c r="F138">
        <f>SUMIFS('Fish Transects'!T:T,'Fish Transects'!$H:$H,'Fish per species per 100 m2'!$A138,'Fish Transects'!$B:$B,'Fish per species per 100 m2'!$C138,'Fish Transects'!$D:$D,'Fish per species per 100 m2'!$B138,'Fish Transects'!$E:$E,'Fish per species per 100 m2'!$D138)</f>
        <v>0</v>
      </c>
      <c r="G138">
        <f>SUMIFS('Fish Transects'!U:U,'Fish Transects'!$H:$H,'Fish per species per 100 m2'!$A138,'Fish Transects'!$B:$B,'Fish per species per 100 m2'!$C138,'Fish Transects'!$D:$D,'Fish per species per 100 m2'!$B138,'Fish Transects'!$E:$E,'Fish per species per 100 m2'!$D138)</f>
        <v>0</v>
      </c>
    </row>
    <row r="139" spans="1:7" x14ac:dyDescent="0.3">
      <c r="A139" t="s">
        <v>32</v>
      </c>
      <c r="B139" t="s">
        <v>162</v>
      </c>
      <c r="C139">
        <v>1</v>
      </c>
      <c r="D139">
        <v>2</v>
      </c>
      <c r="E139">
        <f>SUMIFS('Fish Transects'!S:S,'Fish Transects'!$H:$H,'Fish per species per 100 m2'!$A139,'Fish Transects'!$B:$B,'Fish per species per 100 m2'!$C139,'Fish Transects'!$D:$D,'Fish per species per 100 m2'!$B139,'Fish Transects'!$E:$E,'Fish per species per 100 m2'!$D139)</f>
        <v>0</v>
      </c>
      <c r="F139">
        <f>SUMIFS('Fish Transects'!T:T,'Fish Transects'!$H:$H,'Fish per species per 100 m2'!$A139,'Fish Transects'!$B:$B,'Fish per species per 100 m2'!$C139,'Fish Transects'!$D:$D,'Fish per species per 100 m2'!$B139,'Fish Transects'!$E:$E,'Fish per species per 100 m2'!$D139)</f>
        <v>0</v>
      </c>
      <c r="G139">
        <f>SUMIFS('Fish Transects'!U:U,'Fish Transects'!$H:$H,'Fish per species per 100 m2'!$A139,'Fish Transects'!$B:$B,'Fish per species per 100 m2'!$C139,'Fish Transects'!$D:$D,'Fish per species per 100 m2'!$B139,'Fish Transects'!$E:$E,'Fish per species per 100 m2'!$D139)</f>
        <v>0</v>
      </c>
    </row>
    <row r="140" spans="1:7" x14ac:dyDescent="0.3">
      <c r="A140" t="s">
        <v>149</v>
      </c>
      <c r="B140" t="s">
        <v>162</v>
      </c>
      <c r="C140">
        <v>1</v>
      </c>
      <c r="D140">
        <v>2</v>
      </c>
      <c r="E140">
        <f>SUMIFS('Fish Transects'!S:S,'Fish Transects'!$H:$H,'Fish per species per 100 m2'!$A140,'Fish Transects'!$B:$B,'Fish per species per 100 m2'!$C140,'Fish Transects'!$D:$D,'Fish per species per 100 m2'!$B140,'Fish Transects'!$E:$E,'Fish per species per 100 m2'!$D140)</f>
        <v>0</v>
      </c>
      <c r="F140">
        <f>SUMIFS('Fish Transects'!T:T,'Fish Transects'!$H:$H,'Fish per species per 100 m2'!$A140,'Fish Transects'!$B:$B,'Fish per species per 100 m2'!$C140,'Fish Transects'!$D:$D,'Fish per species per 100 m2'!$B140,'Fish Transects'!$E:$E,'Fish per species per 100 m2'!$D140)</f>
        <v>0</v>
      </c>
      <c r="G140">
        <f>SUMIFS('Fish Transects'!U:U,'Fish Transects'!$H:$H,'Fish per species per 100 m2'!$A140,'Fish Transects'!$B:$B,'Fish per species per 100 m2'!$C140,'Fish Transects'!$D:$D,'Fish per species per 100 m2'!$B140,'Fish Transects'!$E:$E,'Fish per species per 100 m2'!$D140)</f>
        <v>0</v>
      </c>
    </row>
    <row r="141" spans="1:7" x14ac:dyDescent="0.3">
      <c r="A141" t="s">
        <v>38</v>
      </c>
      <c r="B141" t="s">
        <v>162</v>
      </c>
      <c r="C141">
        <v>1</v>
      </c>
      <c r="D141">
        <v>2</v>
      </c>
      <c r="E141">
        <f>SUMIFS('Fish Transects'!S:S,'Fish Transects'!$H:$H,'Fish per species per 100 m2'!$A141,'Fish Transects'!$B:$B,'Fish per species per 100 m2'!$C141,'Fish Transects'!$D:$D,'Fish per species per 100 m2'!$B141,'Fish Transects'!$E:$E,'Fish per species per 100 m2'!$D141)</f>
        <v>0</v>
      </c>
      <c r="F141">
        <f>SUMIFS('Fish Transects'!T:T,'Fish Transects'!$H:$H,'Fish per species per 100 m2'!$A141,'Fish Transects'!$B:$B,'Fish per species per 100 m2'!$C141,'Fish Transects'!$D:$D,'Fish per species per 100 m2'!$B141,'Fish Transects'!$E:$E,'Fish per species per 100 m2'!$D141)</f>
        <v>0</v>
      </c>
      <c r="G141">
        <f>SUMIFS('Fish Transects'!U:U,'Fish Transects'!$H:$H,'Fish per species per 100 m2'!$A141,'Fish Transects'!$B:$B,'Fish per species per 100 m2'!$C141,'Fish Transects'!$D:$D,'Fish per species per 100 m2'!$B141,'Fish Transects'!$E:$E,'Fish per species per 100 m2'!$D141)</f>
        <v>0</v>
      </c>
    </row>
    <row r="142" spans="1:7" x14ac:dyDescent="0.3">
      <c r="A142" t="s">
        <v>40</v>
      </c>
      <c r="B142" t="s">
        <v>162</v>
      </c>
      <c r="C142">
        <v>1</v>
      </c>
      <c r="D142">
        <v>2</v>
      </c>
      <c r="E142">
        <f>SUMIFS('Fish Transects'!S:S,'Fish Transects'!$H:$H,'Fish per species per 100 m2'!$A142,'Fish Transects'!$B:$B,'Fish per species per 100 m2'!$C142,'Fish Transects'!$D:$D,'Fish per species per 100 m2'!$B142,'Fish Transects'!$E:$E,'Fish per species per 100 m2'!$D142)</f>
        <v>0</v>
      </c>
      <c r="F142">
        <f>SUMIFS('Fish Transects'!T:T,'Fish Transects'!$H:$H,'Fish per species per 100 m2'!$A142,'Fish Transects'!$B:$B,'Fish per species per 100 m2'!$C142,'Fish Transects'!$D:$D,'Fish per species per 100 m2'!$B142,'Fish Transects'!$E:$E,'Fish per species per 100 m2'!$D142)</f>
        <v>0</v>
      </c>
      <c r="G142">
        <f>SUMIFS('Fish Transects'!U:U,'Fish Transects'!$H:$H,'Fish per species per 100 m2'!$A142,'Fish Transects'!$B:$B,'Fish per species per 100 m2'!$C142,'Fish Transects'!$D:$D,'Fish per species per 100 m2'!$B142,'Fish Transects'!$E:$E,'Fish per species per 100 m2'!$D142)</f>
        <v>0</v>
      </c>
    </row>
    <row r="143" spans="1:7" x14ac:dyDescent="0.3">
      <c r="A143" t="s">
        <v>42</v>
      </c>
      <c r="B143" t="s">
        <v>162</v>
      </c>
      <c r="C143">
        <v>1</v>
      </c>
      <c r="D143">
        <v>2</v>
      </c>
      <c r="E143">
        <f>SUMIFS('Fish Transects'!S:S,'Fish Transects'!$H:$H,'Fish per species per 100 m2'!$A143,'Fish Transects'!$B:$B,'Fish per species per 100 m2'!$C143,'Fish Transects'!$D:$D,'Fish per species per 100 m2'!$B143,'Fish Transects'!$E:$E,'Fish per species per 100 m2'!$D143)</f>
        <v>0</v>
      </c>
      <c r="F143">
        <f>SUMIFS('Fish Transects'!T:T,'Fish Transects'!$H:$H,'Fish per species per 100 m2'!$A143,'Fish Transects'!$B:$B,'Fish per species per 100 m2'!$C143,'Fish Transects'!$D:$D,'Fish per species per 100 m2'!$B143,'Fish Transects'!$E:$E,'Fish per species per 100 m2'!$D143)</f>
        <v>0</v>
      </c>
      <c r="G143">
        <f>SUMIFS('Fish Transects'!U:U,'Fish Transects'!$H:$H,'Fish per species per 100 m2'!$A143,'Fish Transects'!$B:$B,'Fish per species per 100 m2'!$C143,'Fish Transects'!$D:$D,'Fish per species per 100 m2'!$B143,'Fish Transects'!$E:$E,'Fish per species per 100 m2'!$D143)</f>
        <v>0</v>
      </c>
    </row>
    <row r="144" spans="1:7" x14ac:dyDescent="0.3">
      <c r="A144" t="s">
        <v>44</v>
      </c>
      <c r="B144" t="s">
        <v>162</v>
      </c>
      <c r="C144">
        <v>1</v>
      </c>
      <c r="D144">
        <v>2</v>
      </c>
      <c r="E144">
        <f>SUMIFS('Fish Transects'!S:S,'Fish Transects'!$H:$H,'Fish per species per 100 m2'!$A144,'Fish Transects'!$B:$B,'Fish per species per 100 m2'!$C144,'Fish Transects'!$D:$D,'Fish per species per 100 m2'!$B144,'Fish Transects'!$E:$E,'Fish per species per 100 m2'!$D144)</f>
        <v>0</v>
      </c>
      <c r="F144">
        <f>SUMIFS('Fish Transects'!T:T,'Fish Transects'!$H:$H,'Fish per species per 100 m2'!$A144,'Fish Transects'!$B:$B,'Fish per species per 100 m2'!$C144,'Fish Transects'!$D:$D,'Fish per species per 100 m2'!$B144,'Fish Transects'!$E:$E,'Fish per species per 100 m2'!$D144)</f>
        <v>0</v>
      </c>
      <c r="G144">
        <f>SUMIFS('Fish Transects'!U:U,'Fish Transects'!$H:$H,'Fish per species per 100 m2'!$A144,'Fish Transects'!$B:$B,'Fish per species per 100 m2'!$C144,'Fish Transects'!$D:$D,'Fish per species per 100 m2'!$B144,'Fish Transects'!$E:$E,'Fish per species per 100 m2'!$D144)</f>
        <v>0</v>
      </c>
    </row>
    <row r="145" spans="1:7" x14ac:dyDescent="0.3">
      <c r="A145" t="s">
        <v>12</v>
      </c>
      <c r="B145" t="s">
        <v>162</v>
      </c>
      <c r="C145">
        <v>1</v>
      </c>
      <c r="D145">
        <v>3</v>
      </c>
      <c r="E145">
        <f>SUMIFS('Fish Transects'!S:S,'Fish Transects'!$H:$H,'Fish per species per 100 m2'!$A145,'Fish Transects'!$B:$B,'Fish per species per 100 m2'!$C145,'Fish Transects'!$D:$D,'Fish per species per 100 m2'!$B145,'Fish Transects'!$E:$E,'Fish per species per 100 m2'!$D145)</f>
        <v>0</v>
      </c>
      <c r="F145">
        <f>SUMIFS('Fish Transects'!T:T,'Fish Transects'!$H:$H,'Fish per species per 100 m2'!$A145,'Fish Transects'!$B:$B,'Fish per species per 100 m2'!$C145,'Fish Transects'!$D:$D,'Fish per species per 100 m2'!$B145,'Fish Transects'!$E:$E,'Fish per species per 100 m2'!$D145)</f>
        <v>0</v>
      </c>
      <c r="G145">
        <f>SUMIFS('Fish Transects'!U:U,'Fish Transects'!$H:$H,'Fish per species per 100 m2'!$A145,'Fish Transects'!$B:$B,'Fish per species per 100 m2'!$C145,'Fish Transects'!$D:$D,'Fish per species per 100 m2'!$B145,'Fish Transects'!$E:$E,'Fish per species per 100 m2'!$D145)</f>
        <v>0</v>
      </c>
    </row>
    <row r="146" spans="1:7" x14ac:dyDescent="0.3">
      <c r="A146" t="s">
        <v>17</v>
      </c>
      <c r="B146" t="s">
        <v>162</v>
      </c>
      <c r="C146">
        <v>1</v>
      </c>
      <c r="D146">
        <v>3</v>
      </c>
      <c r="E146">
        <f>SUMIFS('Fish Transects'!S:S,'Fish Transects'!$H:$H,'Fish per species per 100 m2'!$A146,'Fish Transects'!$B:$B,'Fish per species per 100 m2'!$C146,'Fish Transects'!$D:$D,'Fish per species per 100 m2'!$B146,'Fish Transects'!$E:$E,'Fish per species per 100 m2'!$D146)</f>
        <v>5</v>
      </c>
      <c r="F146">
        <f>SUMIFS('Fish Transects'!T:T,'Fish Transects'!$H:$H,'Fish per species per 100 m2'!$A146,'Fish Transects'!$B:$B,'Fish per species per 100 m2'!$C146,'Fish Transects'!$D:$D,'Fish per species per 100 m2'!$B146,'Fish Transects'!$E:$E,'Fish per species per 100 m2'!$D146)</f>
        <v>0.57172198309787714</v>
      </c>
      <c r="G146">
        <f>SUMIFS('Fish Transects'!U:U,'Fish Transects'!$H:$H,'Fish per species per 100 m2'!$A146,'Fish Transects'!$B:$B,'Fish per species per 100 m2'!$C146,'Fish Transects'!$D:$D,'Fish per species per 100 m2'!$B146,'Fish Transects'!$E:$E,'Fish per species per 100 m2'!$D146)</f>
        <v>1.7151659492936316E-2</v>
      </c>
    </row>
    <row r="147" spans="1:7" x14ac:dyDescent="0.3">
      <c r="A147" t="s">
        <v>148</v>
      </c>
      <c r="B147" t="s">
        <v>162</v>
      </c>
      <c r="C147">
        <v>1</v>
      </c>
      <c r="D147">
        <v>3</v>
      </c>
      <c r="E147">
        <f>SUMIFS('Fish Transects'!S:S,'Fish Transects'!$H:$H,'Fish per species per 100 m2'!$A147,'Fish Transects'!$B:$B,'Fish per species per 100 m2'!$C147,'Fish Transects'!$D:$D,'Fish per species per 100 m2'!$B147,'Fish Transects'!$E:$E,'Fish per species per 100 m2'!$D147)</f>
        <v>595</v>
      </c>
      <c r="F147">
        <f>SUMIFS('Fish Transects'!T:T,'Fish Transects'!$H:$H,'Fish per species per 100 m2'!$A147,'Fish Transects'!$B:$B,'Fish per species per 100 m2'!$C147,'Fish Transects'!$D:$D,'Fish per species per 100 m2'!$B147,'Fish Transects'!$E:$E,'Fish per species per 100 m2'!$D147)</f>
        <v>439.46561763838304</v>
      </c>
      <c r="G147">
        <f>SUMIFS('Fish Transects'!U:U,'Fish Transects'!$H:$H,'Fish per species per 100 m2'!$A147,'Fish Transects'!$B:$B,'Fish per species per 100 m2'!$C147,'Fish Transects'!$D:$D,'Fish per species per 100 m2'!$B147,'Fish Transects'!$E:$E,'Fish per species per 100 m2'!$D147)</f>
        <v>6.5919842645757463</v>
      </c>
    </row>
    <row r="148" spans="1:7" x14ac:dyDescent="0.3">
      <c r="A148" t="s">
        <v>23</v>
      </c>
      <c r="B148" t="s">
        <v>162</v>
      </c>
      <c r="C148">
        <v>1</v>
      </c>
      <c r="D148">
        <v>3</v>
      </c>
      <c r="E148">
        <f>SUMIFS('Fish Transects'!S:S,'Fish Transects'!$H:$H,'Fish per species per 100 m2'!$A148,'Fish Transects'!$B:$B,'Fish per species per 100 m2'!$C148,'Fish Transects'!$D:$D,'Fish per species per 100 m2'!$B148,'Fish Transects'!$E:$E,'Fish per species per 100 m2'!$D148)</f>
        <v>0</v>
      </c>
      <c r="F148">
        <f>SUMIFS('Fish Transects'!T:T,'Fish Transects'!$H:$H,'Fish per species per 100 m2'!$A148,'Fish Transects'!$B:$B,'Fish per species per 100 m2'!$C148,'Fish Transects'!$D:$D,'Fish per species per 100 m2'!$B148,'Fish Transects'!$E:$E,'Fish per species per 100 m2'!$D148)</f>
        <v>0</v>
      </c>
      <c r="G148">
        <f>SUMIFS('Fish Transects'!U:U,'Fish Transects'!$H:$H,'Fish per species per 100 m2'!$A148,'Fish Transects'!$B:$B,'Fish per species per 100 m2'!$C148,'Fish Transects'!$D:$D,'Fish per species per 100 m2'!$B148,'Fish Transects'!$E:$E,'Fish per species per 100 m2'!$D148)</f>
        <v>0</v>
      </c>
    </row>
    <row r="149" spans="1:7" x14ac:dyDescent="0.3">
      <c r="A149" t="s">
        <v>25</v>
      </c>
      <c r="B149" t="s">
        <v>162</v>
      </c>
      <c r="C149">
        <v>1</v>
      </c>
      <c r="D149">
        <v>3</v>
      </c>
      <c r="E149">
        <f>SUMIFS('Fish Transects'!S:S,'Fish Transects'!$H:$H,'Fish per species per 100 m2'!$A149,'Fish Transects'!$B:$B,'Fish per species per 100 m2'!$C149,'Fish Transects'!$D:$D,'Fish per species per 100 m2'!$B149,'Fish Transects'!$E:$E,'Fish per species per 100 m2'!$D149)</f>
        <v>0</v>
      </c>
      <c r="F149">
        <f>SUMIFS('Fish Transects'!T:T,'Fish Transects'!$H:$H,'Fish per species per 100 m2'!$A149,'Fish Transects'!$B:$B,'Fish per species per 100 m2'!$C149,'Fish Transects'!$D:$D,'Fish per species per 100 m2'!$B149,'Fish Transects'!$E:$E,'Fish per species per 100 m2'!$D149)</f>
        <v>0</v>
      </c>
      <c r="G149">
        <f>SUMIFS('Fish Transects'!U:U,'Fish Transects'!$H:$H,'Fish per species per 100 m2'!$A149,'Fish Transects'!$B:$B,'Fish per species per 100 m2'!$C149,'Fish Transects'!$D:$D,'Fish per species per 100 m2'!$B149,'Fish Transects'!$E:$E,'Fish per species per 100 m2'!$D149)</f>
        <v>0</v>
      </c>
    </row>
    <row r="150" spans="1:7" x14ac:dyDescent="0.3">
      <c r="A150" t="s">
        <v>154</v>
      </c>
      <c r="B150" t="s">
        <v>162</v>
      </c>
      <c r="C150">
        <v>1</v>
      </c>
      <c r="D150">
        <v>3</v>
      </c>
      <c r="E150">
        <f>SUMIFS('Fish Transects'!S:S,'Fish Transects'!$H:$H,'Fish per species per 100 m2'!$A150,'Fish Transects'!$B:$B,'Fish per species per 100 m2'!$C150,'Fish Transects'!$D:$D,'Fish per species per 100 m2'!$B150,'Fish Transects'!$E:$E,'Fish per species per 100 m2'!$D150)</f>
        <v>0</v>
      </c>
      <c r="F150">
        <f>SUMIFS('Fish Transects'!T:T,'Fish Transects'!$H:$H,'Fish per species per 100 m2'!$A150,'Fish Transects'!$B:$B,'Fish per species per 100 m2'!$C150,'Fish Transects'!$D:$D,'Fish per species per 100 m2'!$B150,'Fish Transects'!$E:$E,'Fish per species per 100 m2'!$D150)</f>
        <v>0</v>
      </c>
      <c r="G150">
        <f>SUMIFS('Fish Transects'!U:U,'Fish Transects'!$H:$H,'Fish per species per 100 m2'!$A150,'Fish Transects'!$B:$B,'Fish per species per 100 m2'!$C150,'Fish Transects'!$D:$D,'Fish per species per 100 m2'!$B150,'Fish Transects'!$E:$E,'Fish per species per 100 m2'!$D150)</f>
        <v>0</v>
      </c>
    </row>
    <row r="151" spans="1:7" x14ac:dyDescent="0.3">
      <c r="A151" t="s">
        <v>30</v>
      </c>
      <c r="B151" t="s">
        <v>162</v>
      </c>
      <c r="C151">
        <v>1</v>
      </c>
      <c r="D151">
        <v>3</v>
      </c>
      <c r="E151">
        <f>SUMIFS('Fish Transects'!S:S,'Fish Transects'!$H:$H,'Fish per species per 100 m2'!$A151,'Fish Transects'!$B:$B,'Fish per species per 100 m2'!$C151,'Fish Transects'!$D:$D,'Fish per species per 100 m2'!$B151,'Fish Transects'!$E:$E,'Fish per species per 100 m2'!$D151)</f>
        <v>0</v>
      </c>
      <c r="F151">
        <f>SUMIFS('Fish Transects'!T:T,'Fish Transects'!$H:$H,'Fish per species per 100 m2'!$A151,'Fish Transects'!$B:$B,'Fish per species per 100 m2'!$C151,'Fish Transects'!$D:$D,'Fish per species per 100 m2'!$B151,'Fish Transects'!$E:$E,'Fish per species per 100 m2'!$D151)</f>
        <v>0</v>
      </c>
      <c r="G151">
        <f>SUMIFS('Fish Transects'!U:U,'Fish Transects'!$H:$H,'Fish per species per 100 m2'!$A151,'Fish Transects'!$B:$B,'Fish per species per 100 m2'!$C151,'Fish Transects'!$D:$D,'Fish per species per 100 m2'!$B151,'Fish Transects'!$E:$E,'Fish per species per 100 m2'!$D151)</f>
        <v>0</v>
      </c>
    </row>
    <row r="152" spans="1:7" x14ac:dyDescent="0.3">
      <c r="A152" t="s">
        <v>32</v>
      </c>
      <c r="B152" t="s">
        <v>162</v>
      </c>
      <c r="C152">
        <v>1</v>
      </c>
      <c r="D152">
        <v>3</v>
      </c>
      <c r="E152">
        <f>SUMIFS('Fish Transects'!S:S,'Fish Transects'!$H:$H,'Fish per species per 100 m2'!$A152,'Fish Transects'!$B:$B,'Fish per species per 100 m2'!$C152,'Fish Transects'!$D:$D,'Fish per species per 100 m2'!$B152,'Fish Transects'!$E:$E,'Fish per species per 100 m2'!$D152)</f>
        <v>0</v>
      </c>
      <c r="F152">
        <f>SUMIFS('Fish Transects'!T:T,'Fish Transects'!$H:$H,'Fish per species per 100 m2'!$A152,'Fish Transects'!$B:$B,'Fish per species per 100 m2'!$C152,'Fish Transects'!$D:$D,'Fish per species per 100 m2'!$B152,'Fish Transects'!$E:$E,'Fish per species per 100 m2'!$D152)</f>
        <v>0</v>
      </c>
      <c r="G152">
        <f>SUMIFS('Fish Transects'!U:U,'Fish Transects'!$H:$H,'Fish per species per 100 m2'!$A152,'Fish Transects'!$B:$B,'Fish per species per 100 m2'!$C152,'Fish Transects'!$D:$D,'Fish per species per 100 m2'!$B152,'Fish Transects'!$E:$E,'Fish per species per 100 m2'!$D152)</f>
        <v>0</v>
      </c>
    </row>
    <row r="153" spans="1:7" x14ac:dyDescent="0.3">
      <c r="A153" t="s">
        <v>149</v>
      </c>
      <c r="B153" t="s">
        <v>162</v>
      </c>
      <c r="C153">
        <v>1</v>
      </c>
      <c r="D153">
        <v>3</v>
      </c>
      <c r="E153">
        <f>SUMIFS('Fish Transects'!S:S,'Fish Transects'!$H:$H,'Fish per species per 100 m2'!$A153,'Fish Transects'!$B:$B,'Fish per species per 100 m2'!$C153,'Fish Transects'!$D:$D,'Fish per species per 100 m2'!$B153,'Fish Transects'!$E:$E,'Fish per species per 100 m2'!$D153)</f>
        <v>1.6666666666666667</v>
      </c>
      <c r="F153">
        <f>SUMIFS('Fish Transects'!T:T,'Fish Transects'!$H:$H,'Fish per species per 100 m2'!$A153,'Fish Transects'!$B:$B,'Fish per species per 100 m2'!$C153,'Fish Transects'!$D:$D,'Fish per species per 100 m2'!$B153,'Fish Transects'!$E:$E,'Fish per species per 100 m2'!$D153)</f>
        <v>855.50331340971013</v>
      </c>
      <c r="G153">
        <f>SUMIFS('Fish Transects'!U:U,'Fish Transects'!$H:$H,'Fish per species per 100 m2'!$A153,'Fish Transects'!$B:$B,'Fish per species per 100 m2'!$C153,'Fish Transects'!$D:$D,'Fish per species per 100 m2'!$B153,'Fish Transects'!$E:$E,'Fish per species per 100 m2'!$D153)</f>
        <v>170.24515936853228</v>
      </c>
    </row>
    <row r="154" spans="1:7" x14ac:dyDescent="0.3">
      <c r="A154" t="s">
        <v>38</v>
      </c>
      <c r="B154" t="s">
        <v>162</v>
      </c>
      <c r="C154">
        <v>1</v>
      </c>
      <c r="D154">
        <v>3</v>
      </c>
      <c r="E154">
        <f>SUMIFS('Fish Transects'!S:S,'Fish Transects'!$H:$H,'Fish per species per 100 m2'!$A154,'Fish Transects'!$B:$B,'Fish per species per 100 m2'!$C154,'Fish Transects'!$D:$D,'Fish per species per 100 m2'!$B154,'Fish Transects'!$E:$E,'Fish per species per 100 m2'!$D154)</f>
        <v>0</v>
      </c>
      <c r="F154">
        <f>SUMIFS('Fish Transects'!T:T,'Fish Transects'!$H:$H,'Fish per species per 100 m2'!$A154,'Fish Transects'!$B:$B,'Fish per species per 100 m2'!$C154,'Fish Transects'!$D:$D,'Fish per species per 100 m2'!$B154,'Fish Transects'!$E:$E,'Fish per species per 100 m2'!$D154)</f>
        <v>0</v>
      </c>
      <c r="G154">
        <f>SUMIFS('Fish Transects'!U:U,'Fish Transects'!$H:$H,'Fish per species per 100 m2'!$A154,'Fish Transects'!$B:$B,'Fish per species per 100 m2'!$C154,'Fish Transects'!$D:$D,'Fish per species per 100 m2'!$B154,'Fish Transects'!$E:$E,'Fish per species per 100 m2'!$D154)</f>
        <v>0</v>
      </c>
    </row>
    <row r="155" spans="1:7" x14ac:dyDescent="0.3">
      <c r="A155" t="s">
        <v>40</v>
      </c>
      <c r="B155" t="s">
        <v>162</v>
      </c>
      <c r="C155">
        <v>1</v>
      </c>
      <c r="D155">
        <v>3</v>
      </c>
      <c r="E155">
        <f>SUMIFS('Fish Transects'!S:S,'Fish Transects'!$H:$H,'Fish per species per 100 m2'!$A155,'Fish Transects'!$B:$B,'Fish per species per 100 m2'!$C155,'Fish Transects'!$D:$D,'Fish per species per 100 m2'!$B155,'Fish Transects'!$E:$E,'Fish per species per 100 m2'!$D155)</f>
        <v>0</v>
      </c>
      <c r="F155">
        <f>SUMIFS('Fish Transects'!T:T,'Fish Transects'!$H:$H,'Fish per species per 100 m2'!$A155,'Fish Transects'!$B:$B,'Fish per species per 100 m2'!$C155,'Fish Transects'!$D:$D,'Fish per species per 100 m2'!$B155,'Fish Transects'!$E:$E,'Fish per species per 100 m2'!$D155)</f>
        <v>0</v>
      </c>
      <c r="G155">
        <f>SUMIFS('Fish Transects'!U:U,'Fish Transects'!$H:$H,'Fish per species per 100 m2'!$A155,'Fish Transects'!$B:$B,'Fish per species per 100 m2'!$C155,'Fish Transects'!$D:$D,'Fish per species per 100 m2'!$B155,'Fish Transects'!$E:$E,'Fish per species per 100 m2'!$D155)</f>
        <v>0</v>
      </c>
    </row>
    <row r="156" spans="1:7" x14ac:dyDescent="0.3">
      <c r="A156" t="s">
        <v>42</v>
      </c>
      <c r="B156" t="s">
        <v>162</v>
      </c>
      <c r="C156">
        <v>1</v>
      </c>
      <c r="D156">
        <v>3</v>
      </c>
      <c r="E156">
        <f>SUMIFS('Fish Transects'!S:S,'Fish Transects'!$H:$H,'Fish per species per 100 m2'!$A156,'Fish Transects'!$B:$B,'Fish per species per 100 m2'!$C156,'Fish Transects'!$D:$D,'Fish per species per 100 m2'!$B156,'Fish Transects'!$E:$E,'Fish per species per 100 m2'!$D156)</f>
        <v>0</v>
      </c>
      <c r="F156">
        <f>SUMIFS('Fish Transects'!T:T,'Fish Transects'!$H:$H,'Fish per species per 100 m2'!$A156,'Fish Transects'!$B:$B,'Fish per species per 100 m2'!$C156,'Fish Transects'!$D:$D,'Fish per species per 100 m2'!$B156,'Fish Transects'!$E:$E,'Fish per species per 100 m2'!$D156)</f>
        <v>0</v>
      </c>
      <c r="G156">
        <f>SUMIFS('Fish Transects'!U:U,'Fish Transects'!$H:$H,'Fish per species per 100 m2'!$A156,'Fish Transects'!$B:$B,'Fish per species per 100 m2'!$C156,'Fish Transects'!$D:$D,'Fish per species per 100 m2'!$B156,'Fish Transects'!$E:$E,'Fish per species per 100 m2'!$D156)</f>
        <v>0</v>
      </c>
    </row>
    <row r="157" spans="1:7" x14ac:dyDescent="0.3">
      <c r="A157" t="s">
        <v>44</v>
      </c>
      <c r="B157" t="s">
        <v>162</v>
      </c>
      <c r="C157">
        <v>1</v>
      </c>
      <c r="D157">
        <v>3</v>
      </c>
      <c r="E157">
        <f>SUMIFS('Fish Transects'!S:S,'Fish Transects'!$H:$H,'Fish per species per 100 m2'!$A157,'Fish Transects'!$B:$B,'Fish per species per 100 m2'!$C157,'Fish Transects'!$D:$D,'Fish per species per 100 m2'!$B157,'Fish Transects'!$E:$E,'Fish per species per 100 m2'!$D157)</f>
        <v>0</v>
      </c>
      <c r="F157">
        <f>SUMIFS('Fish Transects'!T:T,'Fish Transects'!$H:$H,'Fish per species per 100 m2'!$A157,'Fish Transects'!$B:$B,'Fish per species per 100 m2'!$C157,'Fish Transects'!$D:$D,'Fish per species per 100 m2'!$B157,'Fish Transects'!$E:$E,'Fish per species per 100 m2'!$D157)</f>
        <v>0</v>
      </c>
      <c r="G157">
        <f>SUMIFS('Fish Transects'!U:U,'Fish Transects'!$H:$H,'Fish per species per 100 m2'!$A157,'Fish Transects'!$B:$B,'Fish per species per 100 m2'!$C157,'Fish Transects'!$D:$D,'Fish per species per 100 m2'!$B157,'Fish Transects'!$E:$E,'Fish per species per 100 m2'!$D157)</f>
        <v>0</v>
      </c>
    </row>
    <row r="158" spans="1:7" x14ac:dyDescent="0.3">
      <c r="A158" t="s">
        <v>12</v>
      </c>
      <c r="B158" t="s">
        <v>162</v>
      </c>
      <c r="C158">
        <v>2</v>
      </c>
      <c r="D158">
        <v>1</v>
      </c>
      <c r="E158">
        <f>SUMIFS('Fish Transects'!S:S,'Fish Transects'!$H:$H,'Fish per species per 100 m2'!$A158,'Fish Transects'!$B:$B,'Fish per species per 100 m2'!$C158,'Fish Transects'!$D:$D,'Fish per species per 100 m2'!$B158,'Fish Transects'!$E:$E,'Fish per species per 100 m2'!$D158)</f>
        <v>0</v>
      </c>
      <c r="F158">
        <f>SUMIFS('Fish Transects'!T:T,'Fish Transects'!$H:$H,'Fish per species per 100 m2'!$A158,'Fish Transects'!$B:$B,'Fish per species per 100 m2'!$C158,'Fish Transects'!$D:$D,'Fish per species per 100 m2'!$B158,'Fish Transects'!$E:$E,'Fish per species per 100 m2'!$D158)</f>
        <v>0</v>
      </c>
      <c r="G158">
        <f>SUMIFS('Fish Transects'!U:U,'Fish Transects'!$H:$H,'Fish per species per 100 m2'!$A158,'Fish Transects'!$B:$B,'Fish per species per 100 m2'!$C158,'Fish Transects'!$D:$D,'Fish per species per 100 m2'!$B158,'Fish Transects'!$E:$E,'Fish per species per 100 m2'!$D158)</f>
        <v>0</v>
      </c>
    </row>
    <row r="159" spans="1:7" x14ac:dyDescent="0.3">
      <c r="A159" t="s">
        <v>17</v>
      </c>
      <c r="B159" t="s">
        <v>162</v>
      </c>
      <c r="C159">
        <v>2</v>
      </c>
      <c r="D159">
        <v>1</v>
      </c>
      <c r="E159">
        <f>SUMIFS('Fish Transects'!S:S,'Fish Transects'!$H:$H,'Fish per species per 100 m2'!$A159,'Fish Transects'!$B:$B,'Fish per species per 100 m2'!$C159,'Fish Transects'!$D:$D,'Fish per species per 100 m2'!$B159,'Fish Transects'!$E:$E,'Fish per species per 100 m2'!$D159)</f>
        <v>33.333333333333329</v>
      </c>
      <c r="F159">
        <f>SUMIFS('Fish Transects'!T:T,'Fish Transects'!$H:$H,'Fish per species per 100 m2'!$A159,'Fish Transects'!$B:$B,'Fish per species per 100 m2'!$C159,'Fish Transects'!$D:$D,'Fish per species per 100 m2'!$B159,'Fish Transects'!$E:$E,'Fish per species per 100 m2'!$D159)</f>
        <v>155.37382847923325</v>
      </c>
      <c r="G159">
        <f>SUMIFS('Fish Transects'!U:U,'Fish Transects'!$H:$H,'Fish per species per 100 m2'!$A159,'Fish Transects'!$B:$B,'Fish per species per 100 m2'!$C159,'Fish Transects'!$D:$D,'Fish per species per 100 m2'!$B159,'Fish Transects'!$E:$E,'Fish per species per 100 m2'!$D159)</f>
        <v>4.6612148543769969</v>
      </c>
    </row>
    <row r="160" spans="1:7" x14ac:dyDescent="0.3">
      <c r="A160" t="s">
        <v>148</v>
      </c>
      <c r="B160" t="s">
        <v>162</v>
      </c>
      <c r="C160">
        <v>2</v>
      </c>
      <c r="D160">
        <v>1</v>
      </c>
      <c r="E160">
        <f>SUMIFS('Fish Transects'!S:S,'Fish Transects'!$H:$H,'Fish per species per 100 m2'!$A160,'Fish Transects'!$B:$B,'Fish per species per 100 m2'!$C160,'Fish Transects'!$D:$D,'Fish per species per 100 m2'!$B160,'Fish Transects'!$E:$E,'Fish per species per 100 m2'!$D160)</f>
        <v>736.66666666666674</v>
      </c>
      <c r="F160">
        <f>SUMIFS('Fish Transects'!T:T,'Fish Transects'!$H:$H,'Fish per species per 100 m2'!$A160,'Fish Transects'!$B:$B,'Fish per species per 100 m2'!$C160,'Fish Transects'!$D:$D,'Fish per species per 100 m2'!$B160,'Fish Transects'!$E:$E,'Fish per species per 100 m2'!$D160)</f>
        <v>2607.4687062206726</v>
      </c>
      <c r="G160">
        <f>SUMIFS('Fish Transects'!U:U,'Fish Transects'!$H:$H,'Fish per species per 100 m2'!$A160,'Fish Transects'!$B:$B,'Fish per species per 100 m2'!$C160,'Fish Transects'!$D:$D,'Fish per species per 100 m2'!$B160,'Fish Transects'!$E:$E,'Fish per species per 100 m2'!$D160)</f>
        <v>39.112030593310095</v>
      </c>
    </row>
    <row r="161" spans="1:7" x14ac:dyDescent="0.3">
      <c r="A161" t="s">
        <v>23</v>
      </c>
      <c r="B161" t="s">
        <v>162</v>
      </c>
      <c r="C161">
        <v>2</v>
      </c>
      <c r="D161">
        <v>1</v>
      </c>
      <c r="E161">
        <f>SUMIFS('Fish Transects'!S:S,'Fish Transects'!$H:$H,'Fish per species per 100 m2'!$A161,'Fish Transects'!$B:$B,'Fish per species per 100 m2'!$C161,'Fish Transects'!$D:$D,'Fish per species per 100 m2'!$B161,'Fish Transects'!$E:$E,'Fish per species per 100 m2'!$D161)</f>
        <v>0</v>
      </c>
      <c r="F161">
        <f>SUMIFS('Fish Transects'!T:T,'Fish Transects'!$H:$H,'Fish per species per 100 m2'!$A161,'Fish Transects'!$B:$B,'Fish per species per 100 m2'!$C161,'Fish Transects'!$D:$D,'Fish per species per 100 m2'!$B161,'Fish Transects'!$E:$E,'Fish per species per 100 m2'!$D161)</f>
        <v>0</v>
      </c>
      <c r="G161">
        <f>SUMIFS('Fish Transects'!U:U,'Fish Transects'!$H:$H,'Fish per species per 100 m2'!$A161,'Fish Transects'!$B:$B,'Fish per species per 100 m2'!$C161,'Fish Transects'!$D:$D,'Fish per species per 100 m2'!$B161,'Fish Transects'!$E:$E,'Fish per species per 100 m2'!$D161)</f>
        <v>0</v>
      </c>
    </row>
    <row r="162" spans="1:7" x14ac:dyDescent="0.3">
      <c r="A162" t="s">
        <v>25</v>
      </c>
      <c r="B162" t="s">
        <v>162</v>
      </c>
      <c r="C162">
        <v>2</v>
      </c>
      <c r="D162">
        <v>1</v>
      </c>
      <c r="E162">
        <f>SUMIFS('Fish Transects'!S:S,'Fish Transects'!$H:$H,'Fish per species per 100 m2'!$A162,'Fish Transects'!$B:$B,'Fish per species per 100 m2'!$C162,'Fish Transects'!$D:$D,'Fish per species per 100 m2'!$B162,'Fish Transects'!$E:$E,'Fish per species per 100 m2'!$D162)</f>
        <v>0</v>
      </c>
      <c r="F162">
        <f>SUMIFS('Fish Transects'!T:T,'Fish Transects'!$H:$H,'Fish per species per 100 m2'!$A162,'Fish Transects'!$B:$B,'Fish per species per 100 m2'!$C162,'Fish Transects'!$D:$D,'Fish per species per 100 m2'!$B162,'Fish Transects'!$E:$E,'Fish per species per 100 m2'!$D162)</f>
        <v>0</v>
      </c>
      <c r="G162">
        <f>SUMIFS('Fish Transects'!U:U,'Fish Transects'!$H:$H,'Fish per species per 100 m2'!$A162,'Fish Transects'!$B:$B,'Fish per species per 100 m2'!$C162,'Fish Transects'!$D:$D,'Fish per species per 100 m2'!$B162,'Fish Transects'!$E:$E,'Fish per species per 100 m2'!$D162)</f>
        <v>0</v>
      </c>
    </row>
    <row r="163" spans="1:7" x14ac:dyDescent="0.3">
      <c r="A163" t="s">
        <v>154</v>
      </c>
      <c r="B163" t="s">
        <v>162</v>
      </c>
      <c r="C163">
        <v>2</v>
      </c>
      <c r="D163">
        <v>1</v>
      </c>
      <c r="E163">
        <f>SUMIFS('Fish Transects'!S:S,'Fish Transects'!$H:$H,'Fish per species per 100 m2'!$A163,'Fish Transects'!$B:$B,'Fish per species per 100 m2'!$C163,'Fish Transects'!$D:$D,'Fish per species per 100 m2'!$B163,'Fish Transects'!$E:$E,'Fish per species per 100 m2'!$D163)</f>
        <v>0</v>
      </c>
      <c r="F163">
        <f>SUMIFS('Fish Transects'!T:T,'Fish Transects'!$H:$H,'Fish per species per 100 m2'!$A163,'Fish Transects'!$B:$B,'Fish per species per 100 m2'!$C163,'Fish Transects'!$D:$D,'Fish per species per 100 m2'!$B163,'Fish Transects'!$E:$E,'Fish per species per 100 m2'!$D163)</f>
        <v>0</v>
      </c>
      <c r="G163">
        <f>SUMIFS('Fish Transects'!U:U,'Fish Transects'!$H:$H,'Fish per species per 100 m2'!$A163,'Fish Transects'!$B:$B,'Fish per species per 100 m2'!$C163,'Fish Transects'!$D:$D,'Fish per species per 100 m2'!$B163,'Fish Transects'!$E:$E,'Fish per species per 100 m2'!$D163)</f>
        <v>0</v>
      </c>
    </row>
    <row r="164" spans="1:7" x14ac:dyDescent="0.3">
      <c r="A164" t="s">
        <v>30</v>
      </c>
      <c r="B164" t="s">
        <v>162</v>
      </c>
      <c r="C164">
        <v>2</v>
      </c>
      <c r="D164">
        <v>1</v>
      </c>
      <c r="E164">
        <f>SUMIFS('Fish Transects'!S:S,'Fish Transects'!$H:$H,'Fish per species per 100 m2'!$A164,'Fish Transects'!$B:$B,'Fish per species per 100 m2'!$C164,'Fish Transects'!$D:$D,'Fish per species per 100 m2'!$B164,'Fish Transects'!$E:$E,'Fish per species per 100 m2'!$D164)</f>
        <v>0</v>
      </c>
      <c r="F164">
        <f>SUMIFS('Fish Transects'!T:T,'Fish Transects'!$H:$H,'Fish per species per 100 m2'!$A164,'Fish Transects'!$B:$B,'Fish per species per 100 m2'!$C164,'Fish Transects'!$D:$D,'Fish per species per 100 m2'!$B164,'Fish Transects'!$E:$E,'Fish per species per 100 m2'!$D164)</f>
        <v>0</v>
      </c>
      <c r="G164">
        <f>SUMIFS('Fish Transects'!U:U,'Fish Transects'!$H:$H,'Fish per species per 100 m2'!$A164,'Fish Transects'!$B:$B,'Fish per species per 100 m2'!$C164,'Fish Transects'!$D:$D,'Fish per species per 100 m2'!$B164,'Fish Transects'!$E:$E,'Fish per species per 100 m2'!$D164)</f>
        <v>0</v>
      </c>
    </row>
    <row r="165" spans="1:7" x14ac:dyDescent="0.3">
      <c r="A165" t="s">
        <v>32</v>
      </c>
      <c r="B165" t="s">
        <v>162</v>
      </c>
      <c r="C165">
        <v>2</v>
      </c>
      <c r="D165">
        <v>1</v>
      </c>
      <c r="E165">
        <f>SUMIFS('Fish Transects'!S:S,'Fish Transects'!$H:$H,'Fish per species per 100 m2'!$A165,'Fish Transects'!$B:$B,'Fish per species per 100 m2'!$C165,'Fish Transects'!$D:$D,'Fish per species per 100 m2'!$B165,'Fish Transects'!$E:$E,'Fish per species per 100 m2'!$D165)</f>
        <v>0</v>
      </c>
      <c r="F165">
        <f>SUMIFS('Fish Transects'!T:T,'Fish Transects'!$H:$H,'Fish per species per 100 m2'!$A165,'Fish Transects'!$B:$B,'Fish per species per 100 m2'!$C165,'Fish Transects'!$D:$D,'Fish per species per 100 m2'!$B165,'Fish Transects'!$E:$E,'Fish per species per 100 m2'!$D165)</f>
        <v>0</v>
      </c>
      <c r="G165">
        <f>SUMIFS('Fish Transects'!U:U,'Fish Transects'!$H:$H,'Fish per species per 100 m2'!$A165,'Fish Transects'!$B:$B,'Fish per species per 100 m2'!$C165,'Fish Transects'!$D:$D,'Fish per species per 100 m2'!$B165,'Fish Transects'!$E:$E,'Fish per species per 100 m2'!$D165)</f>
        <v>0</v>
      </c>
    </row>
    <row r="166" spans="1:7" x14ac:dyDescent="0.3">
      <c r="A166" t="s">
        <v>149</v>
      </c>
      <c r="B166" t="s">
        <v>162</v>
      </c>
      <c r="C166">
        <v>2</v>
      </c>
      <c r="D166">
        <v>1</v>
      </c>
      <c r="E166">
        <f>SUMIFS('Fish Transects'!S:S,'Fish Transects'!$H:$H,'Fish per species per 100 m2'!$A166,'Fish Transects'!$B:$B,'Fish per species per 100 m2'!$C166,'Fish Transects'!$D:$D,'Fish per species per 100 m2'!$B166,'Fish Transects'!$E:$E,'Fish per species per 100 m2'!$D166)</f>
        <v>0</v>
      </c>
      <c r="F166">
        <f>SUMIFS('Fish Transects'!T:T,'Fish Transects'!$H:$H,'Fish per species per 100 m2'!$A166,'Fish Transects'!$B:$B,'Fish per species per 100 m2'!$C166,'Fish Transects'!$D:$D,'Fish per species per 100 m2'!$B166,'Fish Transects'!$E:$E,'Fish per species per 100 m2'!$D166)</f>
        <v>0</v>
      </c>
      <c r="G166">
        <f>SUMIFS('Fish Transects'!U:U,'Fish Transects'!$H:$H,'Fish per species per 100 m2'!$A166,'Fish Transects'!$B:$B,'Fish per species per 100 m2'!$C166,'Fish Transects'!$D:$D,'Fish per species per 100 m2'!$B166,'Fish Transects'!$E:$E,'Fish per species per 100 m2'!$D166)</f>
        <v>0</v>
      </c>
    </row>
    <row r="167" spans="1:7" x14ac:dyDescent="0.3">
      <c r="A167" t="s">
        <v>38</v>
      </c>
      <c r="B167" t="s">
        <v>162</v>
      </c>
      <c r="C167">
        <v>2</v>
      </c>
      <c r="D167">
        <v>1</v>
      </c>
      <c r="E167">
        <f>SUMIFS('Fish Transects'!S:S,'Fish Transects'!$H:$H,'Fish per species per 100 m2'!$A167,'Fish Transects'!$B:$B,'Fish per species per 100 m2'!$C167,'Fish Transects'!$D:$D,'Fish per species per 100 m2'!$B167,'Fish Transects'!$E:$E,'Fish per species per 100 m2'!$D167)</f>
        <v>0</v>
      </c>
      <c r="F167">
        <f>SUMIFS('Fish Transects'!T:T,'Fish Transects'!$H:$H,'Fish per species per 100 m2'!$A167,'Fish Transects'!$B:$B,'Fish per species per 100 m2'!$C167,'Fish Transects'!$D:$D,'Fish per species per 100 m2'!$B167,'Fish Transects'!$E:$E,'Fish per species per 100 m2'!$D167)</f>
        <v>0</v>
      </c>
      <c r="G167">
        <f>SUMIFS('Fish Transects'!U:U,'Fish Transects'!$H:$H,'Fish per species per 100 m2'!$A167,'Fish Transects'!$B:$B,'Fish per species per 100 m2'!$C167,'Fish Transects'!$D:$D,'Fish per species per 100 m2'!$B167,'Fish Transects'!$E:$E,'Fish per species per 100 m2'!$D167)</f>
        <v>0</v>
      </c>
    </row>
    <row r="168" spans="1:7" x14ac:dyDescent="0.3">
      <c r="A168" t="s">
        <v>40</v>
      </c>
      <c r="B168" t="s">
        <v>162</v>
      </c>
      <c r="C168">
        <v>2</v>
      </c>
      <c r="D168">
        <v>1</v>
      </c>
      <c r="E168">
        <f>SUMIFS('Fish Transects'!S:S,'Fish Transects'!$H:$H,'Fish per species per 100 m2'!$A168,'Fish Transects'!$B:$B,'Fish per species per 100 m2'!$C168,'Fish Transects'!$D:$D,'Fish per species per 100 m2'!$B168,'Fish Transects'!$E:$E,'Fish per species per 100 m2'!$D168)</f>
        <v>1.6666666666666667</v>
      </c>
      <c r="F168">
        <f>SUMIFS('Fish Transects'!T:T,'Fish Transects'!$H:$H,'Fish per species per 100 m2'!$A168,'Fish Transects'!$B:$B,'Fish per species per 100 m2'!$C168,'Fish Transects'!$D:$D,'Fish per species per 100 m2'!$B168,'Fish Transects'!$E:$E,'Fish per species per 100 m2'!$D168)</f>
        <v>0.6312591014353055</v>
      </c>
      <c r="G168">
        <f>SUMIFS('Fish Transects'!U:U,'Fish Transects'!$H:$H,'Fish per species per 100 m2'!$A168,'Fish Transects'!$B:$B,'Fish per species per 100 m2'!$C168,'Fish Transects'!$D:$D,'Fish per species per 100 m2'!$B168,'Fish Transects'!$E:$E,'Fish per species per 100 m2'!$D168)</f>
        <v>4.3556877999036077E-2</v>
      </c>
    </row>
    <row r="169" spans="1:7" x14ac:dyDescent="0.3">
      <c r="A169" t="s">
        <v>42</v>
      </c>
      <c r="B169" t="s">
        <v>162</v>
      </c>
      <c r="C169">
        <v>2</v>
      </c>
      <c r="D169">
        <v>1</v>
      </c>
      <c r="E169">
        <f>SUMIFS('Fish Transects'!S:S,'Fish Transects'!$H:$H,'Fish per species per 100 m2'!$A169,'Fish Transects'!$B:$B,'Fish per species per 100 m2'!$C169,'Fish Transects'!$D:$D,'Fish per species per 100 m2'!$B169,'Fish Transects'!$E:$E,'Fish per species per 100 m2'!$D169)</f>
        <v>1.6666666666666667</v>
      </c>
      <c r="F169">
        <f>SUMIFS('Fish Transects'!T:T,'Fish Transects'!$H:$H,'Fish per species per 100 m2'!$A169,'Fish Transects'!$B:$B,'Fish per species per 100 m2'!$C169,'Fish Transects'!$D:$D,'Fish per species per 100 m2'!$B169,'Fish Transects'!$E:$E,'Fish per species per 100 m2'!$D169)</f>
        <v>143.85221652857209</v>
      </c>
      <c r="G169">
        <f>SUMIFS('Fish Transects'!U:U,'Fish Transects'!$H:$H,'Fish per species per 100 m2'!$A169,'Fish Transects'!$B:$B,'Fish per species per 100 m2'!$C169,'Fish Transects'!$D:$D,'Fish per species per 100 m2'!$B169,'Fish Transects'!$E:$E,'Fish per species per 100 m2'!$D169)</f>
        <v>3.3086009801571574</v>
      </c>
    </row>
    <row r="170" spans="1:7" x14ac:dyDescent="0.3">
      <c r="A170" t="s">
        <v>44</v>
      </c>
      <c r="B170" t="s">
        <v>162</v>
      </c>
      <c r="C170">
        <v>2</v>
      </c>
      <c r="D170">
        <v>1</v>
      </c>
      <c r="E170">
        <f>SUMIFS('Fish Transects'!S:S,'Fish Transects'!$H:$H,'Fish per species per 100 m2'!$A170,'Fish Transects'!$B:$B,'Fish per species per 100 m2'!$C170,'Fish Transects'!$D:$D,'Fish per species per 100 m2'!$B170,'Fish Transects'!$E:$E,'Fish per species per 100 m2'!$D170)</f>
        <v>0</v>
      </c>
      <c r="F170">
        <f>SUMIFS('Fish Transects'!T:T,'Fish Transects'!$H:$H,'Fish per species per 100 m2'!$A170,'Fish Transects'!$B:$B,'Fish per species per 100 m2'!$C170,'Fish Transects'!$D:$D,'Fish per species per 100 m2'!$B170,'Fish Transects'!$E:$E,'Fish per species per 100 m2'!$D170)</f>
        <v>0</v>
      </c>
      <c r="G170">
        <f>SUMIFS('Fish Transects'!U:U,'Fish Transects'!$H:$H,'Fish per species per 100 m2'!$A170,'Fish Transects'!$B:$B,'Fish per species per 100 m2'!$C170,'Fish Transects'!$D:$D,'Fish per species per 100 m2'!$B170,'Fish Transects'!$E:$E,'Fish per species per 100 m2'!$D170)</f>
        <v>0</v>
      </c>
    </row>
    <row r="171" spans="1:7" x14ac:dyDescent="0.3">
      <c r="A171" t="s">
        <v>12</v>
      </c>
      <c r="B171" t="s">
        <v>162</v>
      </c>
      <c r="C171">
        <v>2</v>
      </c>
      <c r="D171">
        <v>2</v>
      </c>
      <c r="E171">
        <f>SUMIFS('Fish Transects'!S:S,'Fish Transects'!$H:$H,'Fish per species per 100 m2'!$A171,'Fish Transects'!$B:$B,'Fish per species per 100 m2'!$C171,'Fish Transects'!$D:$D,'Fish per species per 100 m2'!$B171,'Fish Transects'!$E:$E,'Fish per species per 100 m2'!$D171)</f>
        <v>6.666666666666667</v>
      </c>
      <c r="F171">
        <f>SUMIFS('Fish Transects'!T:T,'Fish Transects'!$H:$H,'Fish per species per 100 m2'!$A171,'Fish Transects'!$B:$B,'Fish per species per 100 m2'!$C171,'Fish Transects'!$D:$D,'Fish per species per 100 m2'!$B171,'Fish Transects'!$E:$E,'Fish per species per 100 m2'!$D171)</f>
        <v>2379.8739063836197</v>
      </c>
      <c r="G171">
        <f>SUMIFS('Fish Transects'!U:U,'Fish Transects'!$H:$H,'Fish per species per 100 m2'!$A171,'Fish Transects'!$B:$B,'Fish per species per 100 m2'!$C171,'Fish Transects'!$D:$D,'Fish per species per 100 m2'!$B171,'Fish Transects'!$E:$E,'Fish per species per 100 m2'!$D171)</f>
        <v>342.70184251924132</v>
      </c>
    </row>
    <row r="172" spans="1:7" x14ac:dyDescent="0.3">
      <c r="A172" t="s">
        <v>17</v>
      </c>
      <c r="B172" t="s">
        <v>162</v>
      </c>
      <c r="C172">
        <v>2</v>
      </c>
      <c r="D172">
        <v>2</v>
      </c>
      <c r="E172">
        <f>SUMIFS('Fish Transects'!S:S,'Fish Transects'!$H:$H,'Fish per species per 100 m2'!$A172,'Fish Transects'!$B:$B,'Fish per species per 100 m2'!$C172,'Fish Transects'!$D:$D,'Fish per species per 100 m2'!$B172,'Fish Transects'!$E:$E,'Fish per species per 100 m2'!$D172)</f>
        <v>0</v>
      </c>
      <c r="F172">
        <f>SUMIFS('Fish Transects'!T:T,'Fish Transects'!$H:$H,'Fish per species per 100 m2'!$A172,'Fish Transects'!$B:$B,'Fish per species per 100 m2'!$C172,'Fish Transects'!$D:$D,'Fish per species per 100 m2'!$B172,'Fish Transects'!$E:$E,'Fish per species per 100 m2'!$D172)</f>
        <v>0</v>
      </c>
      <c r="G172">
        <f>SUMIFS('Fish Transects'!U:U,'Fish Transects'!$H:$H,'Fish per species per 100 m2'!$A172,'Fish Transects'!$B:$B,'Fish per species per 100 m2'!$C172,'Fish Transects'!$D:$D,'Fish per species per 100 m2'!$B172,'Fish Transects'!$E:$E,'Fish per species per 100 m2'!$D172)</f>
        <v>0</v>
      </c>
    </row>
    <row r="173" spans="1:7" x14ac:dyDescent="0.3">
      <c r="A173" t="s">
        <v>148</v>
      </c>
      <c r="B173" t="s">
        <v>162</v>
      </c>
      <c r="C173">
        <v>2</v>
      </c>
      <c r="D173">
        <v>2</v>
      </c>
      <c r="E173">
        <f>SUMIFS('Fish Transects'!S:S,'Fish Transects'!$H:$H,'Fish per species per 100 m2'!$A173,'Fish Transects'!$B:$B,'Fish per species per 100 m2'!$C173,'Fish Transects'!$D:$D,'Fish per species per 100 m2'!$B173,'Fish Transects'!$E:$E,'Fish per species per 100 m2'!$D173)</f>
        <v>306.66666666666669</v>
      </c>
      <c r="F173">
        <f>SUMIFS('Fish Transects'!T:T,'Fish Transects'!$H:$H,'Fish per species per 100 m2'!$A173,'Fish Transects'!$B:$B,'Fish per species per 100 m2'!$C173,'Fish Transects'!$D:$D,'Fish per species per 100 m2'!$B173,'Fish Transects'!$E:$E,'Fish per species per 100 m2'!$D173)</f>
        <v>1172.3080941806877</v>
      </c>
      <c r="G173">
        <f>SUMIFS('Fish Transects'!U:U,'Fish Transects'!$H:$H,'Fish per species per 100 m2'!$A173,'Fish Transects'!$B:$B,'Fish per species per 100 m2'!$C173,'Fish Transects'!$D:$D,'Fish per species per 100 m2'!$B173,'Fish Transects'!$E:$E,'Fish per species per 100 m2'!$D173)</f>
        <v>17.584621412710312</v>
      </c>
    </row>
    <row r="174" spans="1:7" x14ac:dyDescent="0.3">
      <c r="A174" t="s">
        <v>23</v>
      </c>
      <c r="B174" t="s">
        <v>162</v>
      </c>
      <c r="C174">
        <v>2</v>
      </c>
      <c r="D174">
        <v>2</v>
      </c>
      <c r="E174">
        <f>SUMIFS('Fish Transects'!S:S,'Fish Transects'!$H:$H,'Fish per species per 100 m2'!$A174,'Fish Transects'!$B:$B,'Fish per species per 100 m2'!$C174,'Fish Transects'!$D:$D,'Fish per species per 100 m2'!$B174,'Fish Transects'!$E:$E,'Fish per species per 100 m2'!$D174)</f>
        <v>0</v>
      </c>
      <c r="F174">
        <f>SUMIFS('Fish Transects'!T:T,'Fish Transects'!$H:$H,'Fish per species per 100 m2'!$A174,'Fish Transects'!$B:$B,'Fish per species per 100 m2'!$C174,'Fish Transects'!$D:$D,'Fish per species per 100 m2'!$B174,'Fish Transects'!$E:$E,'Fish per species per 100 m2'!$D174)</f>
        <v>0</v>
      </c>
      <c r="G174">
        <f>SUMIFS('Fish Transects'!U:U,'Fish Transects'!$H:$H,'Fish per species per 100 m2'!$A174,'Fish Transects'!$B:$B,'Fish per species per 100 m2'!$C174,'Fish Transects'!$D:$D,'Fish per species per 100 m2'!$B174,'Fish Transects'!$E:$E,'Fish per species per 100 m2'!$D174)</f>
        <v>0</v>
      </c>
    </row>
    <row r="175" spans="1:7" x14ac:dyDescent="0.3">
      <c r="A175" t="s">
        <v>25</v>
      </c>
      <c r="B175" t="s">
        <v>162</v>
      </c>
      <c r="C175">
        <v>2</v>
      </c>
      <c r="D175">
        <v>2</v>
      </c>
      <c r="E175">
        <f>SUMIFS('Fish Transects'!S:S,'Fish Transects'!$H:$H,'Fish per species per 100 m2'!$A175,'Fish Transects'!$B:$B,'Fish per species per 100 m2'!$C175,'Fish Transects'!$D:$D,'Fish per species per 100 m2'!$B175,'Fish Transects'!$E:$E,'Fish per species per 100 m2'!$D175)</f>
        <v>0</v>
      </c>
      <c r="F175">
        <f>SUMIFS('Fish Transects'!T:T,'Fish Transects'!$H:$H,'Fish per species per 100 m2'!$A175,'Fish Transects'!$B:$B,'Fish per species per 100 m2'!$C175,'Fish Transects'!$D:$D,'Fish per species per 100 m2'!$B175,'Fish Transects'!$E:$E,'Fish per species per 100 m2'!$D175)</f>
        <v>0</v>
      </c>
      <c r="G175">
        <f>SUMIFS('Fish Transects'!U:U,'Fish Transects'!$H:$H,'Fish per species per 100 m2'!$A175,'Fish Transects'!$B:$B,'Fish per species per 100 m2'!$C175,'Fish Transects'!$D:$D,'Fish per species per 100 m2'!$B175,'Fish Transects'!$E:$E,'Fish per species per 100 m2'!$D175)</f>
        <v>0</v>
      </c>
    </row>
    <row r="176" spans="1:7" x14ac:dyDescent="0.3">
      <c r="A176" t="s">
        <v>154</v>
      </c>
      <c r="B176" t="s">
        <v>162</v>
      </c>
      <c r="C176">
        <v>2</v>
      </c>
      <c r="D176">
        <v>2</v>
      </c>
      <c r="E176">
        <f>SUMIFS('Fish Transects'!S:S,'Fish Transects'!$H:$H,'Fish per species per 100 m2'!$A176,'Fish Transects'!$B:$B,'Fish per species per 100 m2'!$C176,'Fish Transects'!$D:$D,'Fish per species per 100 m2'!$B176,'Fish Transects'!$E:$E,'Fish per species per 100 m2'!$D176)</f>
        <v>0</v>
      </c>
      <c r="F176">
        <f>SUMIFS('Fish Transects'!T:T,'Fish Transects'!$H:$H,'Fish per species per 100 m2'!$A176,'Fish Transects'!$B:$B,'Fish per species per 100 m2'!$C176,'Fish Transects'!$D:$D,'Fish per species per 100 m2'!$B176,'Fish Transects'!$E:$E,'Fish per species per 100 m2'!$D176)</f>
        <v>0</v>
      </c>
      <c r="G176">
        <f>SUMIFS('Fish Transects'!U:U,'Fish Transects'!$H:$H,'Fish per species per 100 m2'!$A176,'Fish Transects'!$B:$B,'Fish per species per 100 m2'!$C176,'Fish Transects'!$D:$D,'Fish per species per 100 m2'!$B176,'Fish Transects'!$E:$E,'Fish per species per 100 m2'!$D176)</f>
        <v>0</v>
      </c>
    </row>
    <row r="177" spans="1:7" x14ac:dyDescent="0.3">
      <c r="A177" t="s">
        <v>30</v>
      </c>
      <c r="B177" t="s">
        <v>162</v>
      </c>
      <c r="C177">
        <v>2</v>
      </c>
      <c r="D177">
        <v>2</v>
      </c>
      <c r="E177">
        <f>SUMIFS('Fish Transects'!S:S,'Fish Transects'!$H:$H,'Fish per species per 100 m2'!$A177,'Fish Transects'!$B:$B,'Fish per species per 100 m2'!$C177,'Fish Transects'!$D:$D,'Fish per species per 100 m2'!$B177,'Fish Transects'!$E:$E,'Fish per species per 100 m2'!$D177)</f>
        <v>0</v>
      </c>
      <c r="F177">
        <f>SUMIFS('Fish Transects'!T:T,'Fish Transects'!$H:$H,'Fish per species per 100 m2'!$A177,'Fish Transects'!$B:$B,'Fish per species per 100 m2'!$C177,'Fish Transects'!$D:$D,'Fish per species per 100 m2'!$B177,'Fish Transects'!$E:$E,'Fish per species per 100 m2'!$D177)</f>
        <v>0</v>
      </c>
      <c r="G177">
        <f>SUMIFS('Fish Transects'!U:U,'Fish Transects'!$H:$H,'Fish per species per 100 m2'!$A177,'Fish Transects'!$B:$B,'Fish per species per 100 m2'!$C177,'Fish Transects'!$D:$D,'Fish per species per 100 m2'!$B177,'Fish Transects'!$E:$E,'Fish per species per 100 m2'!$D177)</f>
        <v>0</v>
      </c>
    </row>
    <row r="178" spans="1:7" x14ac:dyDescent="0.3">
      <c r="A178" t="s">
        <v>32</v>
      </c>
      <c r="B178" t="s">
        <v>162</v>
      </c>
      <c r="C178">
        <v>2</v>
      </c>
      <c r="D178">
        <v>2</v>
      </c>
      <c r="E178">
        <f>SUMIFS('Fish Transects'!S:S,'Fish Transects'!$H:$H,'Fish per species per 100 m2'!$A178,'Fish Transects'!$B:$B,'Fish per species per 100 m2'!$C178,'Fish Transects'!$D:$D,'Fish per species per 100 m2'!$B178,'Fish Transects'!$E:$E,'Fish per species per 100 m2'!$D178)</f>
        <v>0</v>
      </c>
      <c r="F178">
        <f>SUMIFS('Fish Transects'!T:T,'Fish Transects'!$H:$H,'Fish per species per 100 m2'!$A178,'Fish Transects'!$B:$B,'Fish per species per 100 m2'!$C178,'Fish Transects'!$D:$D,'Fish per species per 100 m2'!$B178,'Fish Transects'!$E:$E,'Fish per species per 100 m2'!$D178)</f>
        <v>0</v>
      </c>
      <c r="G178">
        <f>SUMIFS('Fish Transects'!U:U,'Fish Transects'!$H:$H,'Fish per species per 100 m2'!$A178,'Fish Transects'!$B:$B,'Fish per species per 100 m2'!$C178,'Fish Transects'!$D:$D,'Fish per species per 100 m2'!$B178,'Fish Transects'!$E:$E,'Fish per species per 100 m2'!$D178)</f>
        <v>0</v>
      </c>
    </row>
    <row r="179" spans="1:7" x14ac:dyDescent="0.3">
      <c r="A179" t="s">
        <v>149</v>
      </c>
      <c r="B179" t="s">
        <v>162</v>
      </c>
      <c r="C179">
        <v>2</v>
      </c>
      <c r="D179">
        <v>2</v>
      </c>
      <c r="E179">
        <f>SUMIFS('Fish Transects'!S:S,'Fish Transects'!$H:$H,'Fish per species per 100 m2'!$A179,'Fish Transects'!$B:$B,'Fish per species per 100 m2'!$C179,'Fish Transects'!$D:$D,'Fish per species per 100 m2'!$B179,'Fish Transects'!$E:$E,'Fish per species per 100 m2'!$D179)</f>
        <v>0</v>
      </c>
      <c r="F179">
        <f>SUMIFS('Fish Transects'!T:T,'Fish Transects'!$H:$H,'Fish per species per 100 m2'!$A179,'Fish Transects'!$B:$B,'Fish per species per 100 m2'!$C179,'Fish Transects'!$D:$D,'Fish per species per 100 m2'!$B179,'Fish Transects'!$E:$E,'Fish per species per 100 m2'!$D179)</f>
        <v>0</v>
      </c>
      <c r="G179">
        <f>SUMIFS('Fish Transects'!U:U,'Fish Transects'!$H:$H,'Fish per species per 100 m2'!$A179,'Fish Transects'!$B:$B,'Fish per species per 100 m2'!$C179,'Fish Transects'!$D:$D,'Fish per species per 100 m2'!$B179,'Fish Transects'!$E:$E,'Fish per species per 100 m2'!$D179)</f>
        <v>0</v>
      </c>
    </row>
    <row r="180" spans="1:7" x14ac:dyDescent="0.3">
      <c r="A180" t="s">
        <v>38</v>
      </c>
      <c r="B180" t="s">
        <v>162</v>
      </c>
      <c r="C180">
        <v>2</v>
      </c>
      <c r="D180">
        <v>2</v>
      </c>
      <c r="E180">
        <f>SUMIFS('Fish Transects'!S:S,'Fish Transects'!$H:$H,'Fish per species per 100 m2'!$A180,'Fish Transects'!$B:$B,'Fish per species per 100 m2'!$C180,'Fish Transects'!$D:$D,'Fish per species per 100 m2'!$B180,'Fish Transects'!$E:$E,'Fish per species per 100 m2'!$D180)</f>
        <v>0</v>
      </c>
      <c r="F180">
        <f>SUMIFS('Fish Transects'!T:T,'Fish Transects'!$H:$H,'Fish per species per 100 m2'!$A180,'Fish Transects'!$B:$B,'Fish per species per 100 m2'!$C180,'Fish Transects'!$D:$D,'Fish per species per 100 m2'!$B180,'Fish Transects'!$E:$E,'Fish per species per 100 m2'!$D180)</f>
        <v>0</v>
      </c>
      <c r="G180">
        <f>SUMIFS('Fish Transects'!U:U,'Fish Transects'!$H:$H,'Fish per species per 100 m2'!$A180,'Fish Transects'!$B:$B,'Fish per species per 100 m2'!$C180,'Fish Transects'!$D:$D,'Fish per species per 100 m2'!$B180,'Fish Transects'!$E:$E,'Fish per species per 100 m2'!$D180)</f>
        <v>0</v>
      </c>
    </row>
    <row r="181" spans="1:7" x14ac:dyDescent="0.3">
      <c r="A181" t="s">
        <v>40</v>
      </c>
      <c r="B181" t="s">
        <v>162</v>
      </c>
      <c r="C181">
        <v>2</v>
      </c>
      <c r="D181">
        <v>2</v>
      </c>
      <c r="E181">
        <f>SUMIFS('Fish Transects'!S:S,'Fish Transects'!$H:$H,'Fish per species per 100 m2'!$A181,'Fish Transects'!$B:$B,'Fish per species per 100 m2'!$C181,'Fish Transects'!$D:$D,'Fish per species per 100 m2'!$B181,'Fish Transects'!$E:$E,'Fish per species per 100 m2'!$D181)</f>
        <v>0</v>
      </c>
      <c r="F181">
        <f>SUMIFS('Fish Transects'!T:T,'Fish Transects'!$H:$H,'Fish per species per 100 m2'!$A181,'Fish Transects'!$B:$B,'Fish per species per 100 m2'!$C181,'Fish Transects'!$D:$D,'Fish per species per 100 m2'!$B181,'Fish Transects'!$E:$E,'Fish per species per 100 m2'!$D181)</f>
        <v>0</v>
      </c>
      <c r="G181">
        <f>SUMIFS('Fish Transects'!U:U,'Fish Transects'!$H:$H,'Fish per species per 100 m2'!$A181,'Fish Transects'!$B:$B,'Fish per species per 100 m2'!$C181,'Fish Transects'!$D:$D,'Fish per species per 100 m2'!$B181,'Fish Transects'!$E:$E,'Fish per species per 100 m2'!$D181)</f>
        <v>0</v>
      </c>
    </row>
    <row r="182" spans="1:7" x14ac:dyDescent="0.3">
      <c r="A182" t="s">
        <v>42</v>
      </c>
      <c r="B182" t="s">
        <v>162</v>
      </c>
      <c r="C182">
        <v>2</v>
      </c>
      <c r="D182">
        <v>2</v>
      </c>
      <c r="E182">
        <f>SUMIFS('Fish Transects'!S:S,'Fish Transects'!$H:$H,'Fish per species per 100 m2'!$A182,'Fish Transects'!$B:$B,'Fish per species per 100 m2'!$C182,'Fish Transects'!$D:$D,'Fish per species per 100 m2'!$B182,'Fish Transects'!$E:$E,'Fish per species per 100 m2'!$D182)</f>
        <v>3.3333333333333335</v>
      </c>
      <c r="F182">
        <f>SUMIFS('Fish Transects'!T:T,'Fish Transects'!$H:$H,'Fish per species per 100 m2'!$A182,'Fish Transects'!$B:$B,'Fish per species per 100 m2'!$C182,'Fish Transects'!$D:$D,'Fish per species per 100 m2'!$B182,'Fish Transects'!$E:$E,'Fish per species per 100 m2'!$D182)</f>
        <v>350.68280397310906</v>
      </c>
      <c r="G182">
        <f>SUMIFS('Fish Transects'!U:U,'Fish Transects'!$H:$H,'Fish per species per 100 m2'!$A182,'Fish Transects'!$B:$B,'Fish per species per 100 m2'!$C182,'Fish Transects'!$D:$D,'Fish per species per 100 m2'!$B182,'Fish Transects'!$E:$E,'Fish per species per 100 m2'!$D182)</f>
        <v>8.0657044913815081</v>
      </c>
    </row>
    <row r="183" spans="1:7" x14ac:dyDescent="0.3">
      <c r="A183" t="s">
        <v>44</v>
      </c>
      <c r="B183" t="s">
        <v>162</v>
      </c>
      <c r="C183">
        <v>2</v>
      </c>
      <c r="D183">
        <v>2</v>
      </c>
      <c r="E183">
        <f>SUMIFS('Fish Transects'!S:S,'Fish Transects'!$H:$H,'Fish per species per 100 m2'!$A183,'Fish Transects'!$B:$B,'Fish per species per 100 m2'!$C183,'Fish Transects'!$D:$D,'Fish per species per 100 m2'!$B183,'Fish Transects'!$E:$E,'Fish per species per 100 m2'!$D183)</f>
        <v>0</v>
      </c>
      <c r="F183">
        <f>SUMIFS('Fish Transects'!T:T,'Fish Transects'!$H:$H,'Fish per species per 100 m2'!$A183,'Fish Transects'!$B:$B,'Fish per species per 100 m2'!$C183,'Fish Transects'!$D:$D,'Fish per species per 100 m2'!$B183,'Fish Transects'!$E:$E,'Fish per species per 100 m2'!$D183)</f>
        <v>0</v>
      </c>
      <c r="G183">
        <f>SUMIFS('Fish Transects'!U:U,'Fish Transects'!$H:$H,'Fish per species per 100 m2'!$A183,'Fish Transects'!$B:$B,'Fish per species per 100 m2'!$C183,'Fish Transects'!$D:$D,'Fish per species per 100 m2'!$B183,'Fish Transects'!$E:$E,'Fish per species per 100 m2'!$D183)</f>
        <v>0</v>
      </c>
    </row>
    <row r="184" spans="1:7" x14ac:dyDescent="0.3">
      <c r="A184" t="s">
        <v>12</v>
      </c>
      <c r="B184" t="s">
        <v>162</v>
      </c>
      <c r="C184">
        <v>2</v>
      </c>
      <c r="D184">
        <v>3</v>
      </c>
      <c r="E184">
        <f>SUMIFS('Fish Transects'!S:S,'Fish Transects'!$H:$H,'Fish per species per 100 m2'!$A184,'Fish Transects'!$B:$B,'Fish per species per 100 m2'!$C184,'Fish Transects'!$D:$D,'Fish per species per 100 m2'!$B184,'Fish Transects'!$E:$E,'Fish per species per 100 m2'!$D184)</f>
        <v>3.3333333333333335</v>
      </c>
      <c r="F184">
        <f>SUMIFS('Fish Transects'!T:T,'Fish Transects'!$H:$H,'Fish per species per 100 m2'!$A184,'Fish Transects'!$B:$B,'Fish per species per 100 m2'!$C184,'Fish Transects'!$D:$D,'Fish per species per 100 m2'!$B184,'Fish Transects'!$E:$E,'Fish per species per 100 m2'!$D184)</f>
        <v>1189.9369531918098</v>
      </c>
      <c r="G184">
        <f>SUMIFS('Fish Transects'!U:U,'Fish Transects'!$H:$H,'Fish per species per 100 m2'!$A184,'Fish Transects'!$B:$B,'Fish per species per 100 m2'!$C184,'Fish Transects'!$D:$D,'Fish per species per 100 m2'!$B184,'Fish Transects'!$E:$E,'Fish per species per 100 m2'!$D184)</f>
        <v>171.35092125962066</v>
      </c>
    </row>
    <row r="185" spans="1:7" x14ac:dyDescent="0.3">
      <c r="A185" t="s">
        <v>17</v>
      </c>
      <c r="B185" t="s">
        <v>162</v>
      </c>
      <c r="C185">
        <v>2</v>
      </c>
      <c r="D185">
        <v>3</v>
      </c>
      <c r="E185">
        <f>SUMIFS('Fish Transects'!S:S,'Fish Transects'!$H:$H,'Fish per species per 100 m2'!$A185,'Fish Transects'!$B:$B,'Fish per species per 100 m2'!$C185,'Fish Transects'!$D:$D,'Fish per species per 100 m2'!$B185,'Fish Transects'!$E:$E,'Fish per species per 100 m2'!$D185)</f>
        <v>0</v>
      </c>
      <c r="F185">
        <f>SUMIFS('Fish Transects'!T:T,'Fish Transects'!$H:$H,'Fish per species per 100 m2'!$A185,'Fish Transects'!$B:$B,'Fish per species per 100 m2'!$C185,'Fish Transects'!$D:$D,'Fish per species per 100 m2'!$B185,'Fish Transects'!$E:$E,'Fish per species per 100 m2'!$D185)</f>
        <v>0</v>
      </c>
      <c r="G185">
        <f>SUMIFS('Fish Transects'!U:U,'Fish Transects'!$H:$H,'Fish per species per 100 m2'!$A185,'Fish Transects'!$B:$B,'Fish per species per 100 m2'!$C185,'Fish Transects'!$D:$D,'Fish per species per 100 m2'!$B185,'Fish Transects'!$E:$E,'Fish per species per 100 m2'!$D185)</f>
        <v>0</v>
      </c>
    </row>
    <row r="186" spans="1:7" x14ac:dyDescent="0.3">
      <c r="A186" t="s">
        <v>148</v>
      </c>
      <c r="B186" t="s">
        <v>162</v>
      </c>
      <c r="C186">
        <v>2</v>
      </c>
      <c r="D186">
        <v>3</v>
      </c>
      <c r="E186">
        <f>SUMIFS('Fish Transects'!S:S,'Fish Transects'!$H:$H,'Fish per species per 100 m2'!$A186,'Fish Transects'!$B:$B,'Fish per species per 100 m2'!$C186,'Fish Transects'!$D:$D,'Fish per species per 100 m2'!$B186,'Fish Transects'!$E:$E,'Fish per species per 100 m2'!$D186)</f>
        <v>771.66666666666663</v>
      </c>
      <c r="F186">
        <f>SUMIFS('Fish Transects'!T:T,'Fish Transects'!$H:$H,'Fish per species per 100 m2'!$A186,'Fish Transects'!$B:$B,'Fish per species per 100 m2'!$C186,'Fish Transects'!$D:$D,'Fish per species per 100 m2'!$B186,'Fish Transects'!$E:$E,'Fish per species per 100 m2'!$D186)</f>
        <v>2153.280546385351</v>
      </c>
      <c r="G186">
        <f>SUMIFS('Fish Transects'!U:U,'Fish Transects'!$H:$H,'Fish per species per 100 m2'!$A186,'Fish Transects'!$B:$B,'Fish per species per 100 m2'!$C186,'Fish Transects'!$D:$D,'Fish per species per 100 m2'!$B186,'Fish Transects'!$E:$E,'Fish per species per 100 m2'!$D186)</f>
        <v>32.299208195780267</v>
      </c>
    </row>
    <row r="187" spans="1:7" x14ac:dyDescent="0.3">
      <c r="A187" t="s">
        <v>23</v>
      </c>
      <c r="B187" t="s">
        <v>162</v>
      </c>
      <c r="C187">
        <v>2</v>
      </c>
      <c r="D187">
        <v>3</v>
      </c>
      <c r="E187">
        <f>SUMIFS('Fish Transects'!S:S,'Fish Transects'!$H:$H,'Fish per species per 100 m2'!$A187,'Fish Transects'!$B:$B,'Fish per species per 100 m2'!$C187,'Fish Transects'!$D:$D,'Fish per species per 100 m2'!$B187,'Fish Transects'!$E:$E,'Fish per species per 100 m2'!$D187)</f>
        <v>0</v>
      </c>
      <c r="F187">
        <f>SUMIFS('Fish Transects'!T:T,'Fish Transects'!$H:$H,'Fish per species per 100 m2'!$A187,'Fish Transects'!$B:$B,'Fish per species per 100 m2'!$C187,'Fish Transects'!$D:$D,'Fish per species per 100 m2'!$B187,'Fish Transects'!$E:$E,'Fish per species per 100 m2'!$D187)</f>
        <v>0</v>
      </c>
      <c r="G187">
        <f>SUMIFS('Fish Transects'!U:U,'Fish Transects'!$H:$H,'Fish per species per 100 m2'!$A187,'Fish Transects'!$B:$B,'Fish per species per 100 m2'!$C187,'Fish Transects'!$D:$D,'Fish per species per 100 m2'!$B187,'Fish Transects'!$E:$E,'Fish per species per 100 m2'!$D187)</f>
        <v>0</v>
      </c>
    </row>
    <row r="188" spans="1:7" x14ac:dyDescent="0.3">
      <c r="A188" t="s">
        <v>25</v>
      </c>
      <c r="B188" t="s">
        <v>162</v>
      </c>
      <c r="C188">
        <v>2</v>
      </c>
      <c r="D188">
        <v>3</v>
      </c>
      <c r="E188">
        <f>SUMIFS('Fish Transects'!S:S,'Fish Transects'!$H:$H,'Fish per species per 100 m2'!$A188,'Fish Transects'!$B:$B,'Fish per species per 100 m2'!$C188,'Fish Transects'!$D:$D,'Fish per species per 100 m2'!$B188,'Fish Transects'!$E:$E,'Fish per species per 100 m2'!$D188)</f>
        <v>0</v>
      </c>
      <c r="F188">
        <f>SUMIFS('Fish Transects'!T:T,'Fish Transects'!$H:$H,'Fish per species per 100 m2'!$A188,'Fish Transects'!$B:$B,'Fish per species per 100 m2'!$C188,'Fish Transects'!$D:$D,'Fish per species per 100 m2'!$B188,'Fish Transects'!$E:$E,'Fish per species per 100 m2'!$D188)</f>
        <v>0</v>
      </c>
      <c r="G188">
        <f>SUMIFS('Fish Transects'!U:U,'Fish Transects'!$H:$H,'Fish per species per 100 m2'!$A188,'Fish Transects'!$B:$B,'Fish per species per 100 m2'!$C188,'Fish Transects'!$D:$D,'Fish per species per 100 m2'!$B188,'Fish Transects'!$E:$E,'Fish per species per 100 m2'!$D188)</f>
        <v>0</v>
      </c>
    </row>
    <row r="189" spans="1:7" x14ac:dyDescent="0.3">
      <c r="A189" t="s">
        <v>154</v>
      </c>
      <c r="B189" t="s">
        <v>162</v>
      </c>
      <c r="C189">
        <v>2</v>
      </c>
      <c r="D189">
        <v>3</v>
      </c>
      <c r="E189">
        <f>SUMIFS('Fish Transects'!S:S,'Fish Transects'!$H:$H,'Fish per species per 100 m2'!$A189,'Fish Transects'!$B:$B,'Fish per species per 100 m2'!$C189,'Fish Transects'!$D:$D,'Fish per species per 100 m2'!$B189,'Fish Transects'!$E:$E,'Fish per species per 100 m2'!$D189)</f>
        <v>0</v>
      </c>
      <c r="F189">
        <f>SUMIFS('Fish Transects'!T:T,'Fish Transects'!$H:$H,'Fish per species per 100 m2'!$A189,'Fish Transects'!$B:$B,'Fish per species per 100 m2'!$C189,'Fish Transects'!$D:$D,'Fish per species per 100 m2'!$B189,'Fish Transects'!$E:$E,'Fish per species per 100 m2'!$D189)</f>
        <v>0</v>
      </c>
      <c r="G189">
        <f>SUMIFS('Fish Transects'!U:U,'Fish Transects'!$H:$H,'Fish per species per 100 m2'!$A189,'Fish Transects'!$B:$B,'Fish per species per 100 m2'!$C189,'Fish Transects'!$D:$D,'Fish per species per 100 m2'!$B189,'Fish Transects'!$E:$E,'Fish per species per 100 m2'!$D189)</f>
        <v>0</v>
      </c>
    </row>
    <row r="190" spans="1:7" x14ac:dyDescent="0.3">
      <c r="A190" t="s">
        <v>30</v>
      </c>
      <c r="B190" t="s">
        <v>162</v>
      </c>
      <c r="C190">
        <v>2</v>
      </c>
      <c r="D190">
        <v>3</v>
      </c>
      <c r="E190">
        <f>SUMIFS('Fish Transects'!S:S,'Fish Transects'!$H:$H,'Fish per species per 100 m2'!$A190,'Fish Transects'!$B:$B,'Fish per species per 100 m2'!$C190,'Fish Transects'!$D:$D,'Fish per species per 100 m2'!$B190,'Fish Transects'!$E:$E,'Fish per species per 100 m2'!$D190)</f>
        <v>0</v>
      </c>
      <c r="F190">
        <f>SUMIFS('Fish Transects'!T:T,'Fish Transects'!$H:$H,'Fish per species per 100 m2'!$A190,'Fish Transects'!$B:$B,'Fish per species per 100 m2'!$C190,'Fish Transects'!$D:$D,'Fish per species per 100 m2'!$B190,'Fish Transects'!$E:$E,'Fish per species per 100 m2'!$D190)</f>
        <v>0</v>
      </c>
      <c r="G190">
        <f>SUMIFS('Fish Transects'!U:U,'Fish Transects'!$H:$H,'Fish per species per 100 m2'!$A190,'Fish Transects'!$B:$B,'Fish per species per 100 m2'!$C190,'Fish Transects'!$D:$D,'Fish per species per 100 m2'!$B190,'Fish Transects'!$E:$E,'Fish per species per 100 m2'!$D190)</f>
        <v>0</v>
      </c>
    </row>
    <row r="191" spans="1:7" x14ac:dyDescent="0.3">
      <c r="A191" t="s">
        <v>32</v>
      </c>
      <c r="B191" t="s">
        <v>162</v>
      </c>
      <c r="C191">
        <v>2</v>
      </c>
      <c r="D191">
        <v>3</v>
      </c>
      <c r="E191">
        <f>SUMIFS('Fish Transects'!S:S,'Fish Transects'!$H:$H,'Fish per species per 100 m2'!$A191,'Fish Transects'!$B:$B,'Fish per species per 100 m2'!$C191,'Fish Transects'!$D:$D,'Fish per species per 100 m2'!$B191,'Fish Transects'!$E:$E,'Fish per species per 100 m2'!$D191)</f>
        <v>0</v>
      </c>
      <c r="F191">
        <f>SUMIFS('Fish Transects'!T:T,'Fish Transects'!$H:$H,'Fish per species per 100 m2'!$A191,'Fish Transects'!$B:$B,'Fish per species per 100 m2'!$C191,'Fish Transects'!$D:$D,'Fish per species per 100 m2'!$B191,'Fish Transects'!$E:$E,'Fish per species per 100 m2'!$D191)</f>
        <v>0</v>
      </c>
      <c r="G191">
        <f>SUMIFS('Fish Transects'!U:U,'Fish Transects'!$H:$H,'Fish per species per 100 m2'!$A191,'Fish Transects'!$B:$B,'Fish per species per 100 m2'!$C191,'Fish Transects'!$D:$D,'Fish per species per 100 m2'!$B191,'Fish Transects'!$E:$E,'Fish per species per 100 m2'!$D191)</f>
        <v>0</v>
      </c>
    </row>
    <row r="192" spans="1:7" x14ac:dyDescent="0.3">
      <c r="A192" t="s">
        <v>149</v>
      </c>
      <c r="B192" t="s">
        <v>162</v>
      </c>
      <c r="C192">
        <v>2</v>
      </c>
      <c r="D192">
        <v>3</v>
      </c>
      <c r="E192">
        <f>SUMIFS('Fish Transects'!S:S,'Fish Transects'!$H:$H,'Fish per species per 100 m2'!$A192,'Fish Transects'!$B:$B,'Fish per species per 100 m2'!$C192,'Fish Transects'!$D:$D,'Fish per species per 100 m2'!$B192,'Fish Transects'!$E:$E,'Fish per species per 100 m2'!$D192)</f>
        <v>0</v>
      </c>
      <c r="F192">
        <f>SUMIFS('Fish Transects'!T:T,'Fish Transects'!$H:$H,'Fish per species per 100 m2'!$A192,'Fish Transects'!$B:$B,'Fish per species per 100 m2'!$C192,'Fish Transects'!$D:$D,'Fish per species per 100 m2'!$B192,'Fish Transects'!$E:$E,'Fish per species per 100 m2'!$D192)</f>
        <v>0</v>
      </c>
      <c r="G192">
        <f>SUMIFS('Fish Transects'!U:U,'Fish Transects'!$H:$H,'Fish per species per 100 m2'!$A192,'Fish Transects'!$B:$B,'Fish per species per 100 m2'!$C192,'Fish Transects'!$D:$D,'Fish per species per 100 m2'!$B192,'Fish Transects'!$E:$E,'Fish per species per 100 m2'!$D192)</f>
        <v>0</v>
      </c>
    </row>
    <row r="193" spans="1:7" x14ac:dyDescent="0.3">
      <c r="A193" t="s">
        <v>38</v>
      </c>
      <c r="B193" t="s">
        <v>162</v>
      </c>
      <c r="C193">
        <v>2</v>
      </c>
      <c r="D193">
        <v>3</v>
      </c>
      <c r="E193">
        <f>SUMIFS('Fish Transects'!S:S,'Fish Transects'!$H:$H,'Fish per species per 100 m2'!$A193,'Fish Transects'!$B:$B,'Fish per species per 100 m2'!$C193,'Fish Transects'!$D:$D,'Fish per species per 100 m2'!$B193,'Fish Transects'!$E:$E,'Fish per species per 100 m2'!$D193)</f>
        <v>0</v>
      </c>
      <c r="F193">
        <f>SUMIFS('Fish Transects'!T:T,'Fish Transects'!$H:$H,'Fish per species per 100 m2'!$A193,'Fish Transects'!$B:$B,'Fish per species per 100 m2'!$C193,'Fish Transects'!$D:$D,'Fish per species per 100 m2'!$B193,'Fish Transects'!$E:$E,'Fish per species per 100 m2'!$D193)</f>
        <v>0</v>
      </c>
      <c r="G193">
        <f>SUMIFS('Fish Transects'!U:U,'Fish Transects'!$H:$H,'Fish per species per 100 m2'!$A193,'Fish Transects'!$B:$B,'Fish per species per 100 m2'!$C193,'Fish Transects'!$D:$D,'Fish per species per 100 m2'!$B193,'Fish Transects'!$E:$E,'Fish per species per 100 m2'!$D193)</f>
        <v>0</v>
      </c>
    </row>
    <row r="194" spans="1:7" x14ac:dyDescent="0.3">
      <c r="A194" t="s">
        <v>40</v>
      </c>
      <c r="B194" t="s">
        <v>162</v>
      </c>
      <c r="C194">
        <v>2</v>
      </c>
      <c r="D194">
        <v>3</v>
      </c>
      <c r="E194">
        <f>SUMIFS('Fish Transects'!S:S,'Fish Transects'!$H:$H,'Fish per species per 100 m2'!$A194,'Fish Transects'!$B:$B,'Fish per species per 100 m2'!$C194,'Fish Transects'!$D:$D,'Fish per species per 100 m2'!$B194,'Fish Transects'!$E:$E,'Fish per species per 100 m2'!$D194)</f>
        <v>0</v>
      </c>
      <c r="F194">
        <f>SUMIFS('Fish Transects'!T:T,'Fish Transects'!$H:$H,'Fish per species per 100 m2'!$A194,'Fish Transects'!$B:$B,'Fish per species per 100 m2'!$C194,'Fish Transects'!$D:$D,'Fish per species per 100 m2'!$B194,'Fish Transects'!$E:$E,'Fish per species per 100 m2'!$D194)</f>
        <v>0</v>
      </c>
      <c r="G194">
        <f>SUMIFS('Fish Transects'!U:U,'Fish Transects'!$H:$H,'Fish per species per 100 m2'!$A194,'Fish Transects'!$B:$B,'Fish per species per 100 m2'!$C194,'Fish Transects'!$D:$D,'Fish per species per 100 m2'!$B194,'Fish Transects'!$E:$E,'Fish per species per 100 m2'!$D194)</f>
        <v>0</v>
      </c>
    </row>
    <row r="195" spans="1:7" x14ac:dyDescent="0.3">
      <c r="A195" t="s">
        <v>42</v>
      </c>
      <c r="B195" t="s">
        <v>162</v>
      </c>
      <c r="C195">
        <v>2</v>
      </c>
      <c r="D195">
        <v>3</v>
      </c>
      <c r="E195">
        <f>SUMIFS('Fish Transects'!S:S,'Fish Transects'!$H:$H,'Fish per species per 100 m2'!$A195,'Fish Transects'!$B:$B,'Fish per species per 100 m2'!$C195,'Fish Transects'!$D:$D,'Fish per species per 100 m2'!$B195,'Fish Transects'!$E:$E,'Fish per species per 100 m2'!$D195)</f>
        <v>0</v>
      </c>
      <c r="F195">
        <f>SUMIFS('Fish Transects'!T:T,'Fish Transects'!$H:$H,'Fish per species per 100 m2'!$A195,'Fish Transects'!$B:$B,'Fish per species per 100 m2'!$C195,'Fish Transects'!$D:$D,'Fish per species per 100 m2'!$B195,'Fish Transects'!$E:$E,'Fish per species per 100 m2'!$D195)</f>
        <v>0</v>
      </c>
      <c r="G195">
        <f>SUMIFS('Fish Transects'!U:U,'Fish Transects'!$H:$H,'Fish per species per 100 m2'!$A195,'Fish Transects'!$B:$B,'Fish per species per 100 m2'!$C195,'Fish Transects'!$D:$D,'Fish per species per 100 m2'!$B195,'Fish Transects'!$E:$E,'Fish per species per 100 m2'!$D195)</f>
        <v>0</v>
      </c>
    </row>
    <row r="196" spans="1:7" x14ac:dyDescent="0.3">
      <c r="A196" t="s">
        <v>44</v>
      </c>
      <c r="B196" t="s">
        <v>162</v>
      </c>
      <c r="C196">
        <v>2</v>
      </c>
      <c r="D196">
        <v>3</v>
      </c>
      <c r="E196">
        <f>SUMIFS('Fish Transects'!S:S,'Fish Transects'!$H:$H,'Fish per species per 100 m2'!$A196,'Fish Transects'!$B:$B,'Fish per species per 100 m2'!$C196,'Fish Transects'!$D:$D,'Fish per species per 100 m2'!$B196,'Fish Transects'!$E:$E,'Fish per species per 100 m2'!$D196)</f>
        <v>1.6666666666666667</v>
      </c>
      <c r="F196">
        <f>SUMIFS('Fish Transects'!T:T,'Fish Transects'!$H:$H,'Fish per species per 100 m2'!$A196,'Fish Transects'!$B:$B,'Fish per species per 100 m2'!$C196,'Fish Transects'!$D:$D,'Fish per species per 100 m2'!$B196,'Fish Transects'!$E:$E,'Fish per species per 100 m2'!$D196)</f>
        <v>562.99643496687077</v>
      </c>
      <c r="G196">
        <f>SUMIFS('Fish Transects'!U:U,'Fish Transects'!$H:$H,'Fish per species per 100 m2'!$A196,'Fish Transects'!$B:$B,'Fish per species per 100 m2'!$C196,'Fish Transects'!$D:$D,'Fish per species per 100 m2'!$B196,'Fish Transects'!$E:$E,'Fish per species per 100 m2'!$D196)</f>
        <v>0</v>
      </c>
    </row>
    <row r="197" spans="1:7" x14ac:dyDescent="0.3">
      <c r="A197" t="s">
        <v>12</v>
      </c>
      <c r="B197" t="s">
        <v>162</v>
      </c>
      <c r="C197">
        <v>3</v>
      </c>
      <c r="D197">
        <v>1</v>
      </c>
      <c r="E197">
        <f>SUMIFS('Fish Transects'!S:S,'Fish Transects'!$H:$H,'Fish per species per 100 m2'!$A197,'Fish Transects'!$B:$B,'Fish per species per 100 m2'!$C197,'Fish Transects'!$D:$D,'Fish per species per 100 m2'!$B197,'Fish Transects'!$E:$E,'Fish per species per 100 m2'!$D197)</f>
        <v>0</v>
      </c>
      <c r="F197">
        <f>SUMIFS('Fish Transects'!T:T,'Fish Transects'!$H:$H,'Fish per species per 100 m2'!$A197,'Fish Transects'!$B:$B,'Fish per species per 100 m2'!$C197,'Fish Transects'!$D:$D,'Fish per species per 100 m2'!$B197,'Fish Transects'!$E:$E,'Fish per species per 100 m2'!$D197)</f>
        <v>0</v>
      </c>
      <c r="G197">
        <f>SUMIFS('Fish Transects'!U:U,'Fish Transects'!$H:$H,'Fish per species per 100 m2'!$A197,'Fish Transects'!$B:$B,'Fish per species per 100 m2'!$C197,'Fish Transects'!$D:$D,'Fish per species per 100 m2'!$B197,'Fish Transects'!$E:$E,'Fish per species per 100 m2'!$D197)</f>
        <v>0</v>
      </c>
    </row>
    <row r="198" spans="1:7" x14ac:dyDescent="0.3">
      <c r="A198" t="s">
        <v>17</v>
      </c>
      <c r="B198" t="s">
        <v>162</v>
      </c>
      <c r="C198">
        <v>3</v>
      </c>
      <c r="D198">
        <v>1</v>
      </c>
      <c r="E198">
        <f>SUMIFS('Fish Transects'!S:S,'Fish Transects'!$H:$H,'Fish per species per 100 m2'!$A198,'Fish Transects'!$B:$B,'Fish per species per 100 m2'!$C198,'Fish Transects'!$D:$D,'Fish per species per 100 m2'!$B198,'Fish Transects'!$E:$E,'Fish per species per 100 m2'!$D198)</f>
        <v>3.3333333333333335</v>
      </c>
      <c r="F198">
        <f>SUMIFS('Fish Transects'!T:T,'Fish Transects'!$H:$H,'Fish per species per 100 m2'!$A198,'Fish Transects'!$B:$B,'Fish per species per 100 m2'!$C198,'Fish Transects'!$D:$D,'Fish per species per 100 m2'!$B198,'Fish Transects'!$E:$E,'Fish per species per 100 m2'!$D198)</f>
        <v>15.537382847923325</v>
      </c>
      <c r="G198">
        <f>SUMIFS('Fish Transects'!U:U,'Fish Transects'!$H:$H,'Fish per species per 100 m2'!$A198,'Fish Transects'!$B:$B,'Fish per species per 100 m2'!$C198,'Fish Transects'!$D:$D,'Fish per species per 100 m2'!$B198,'Fish Transects'!$E:$E,'Fish per species per 100 m2'!$D198)</f>
        <v>0.46612148543769977</v>
      </c>
    </row>
    <row r="199" spans="1:7" x14ac:dyDescent="0.3">
      <c r="A199" t="s">
        <v>148</v>
      </c>
      <c r="B199" t="s">
        <v>162</v>
      </c>
      <c r="C199">
        <v>3</v>
      </c>
      <c r="D199">
        <v>1</v>
      </c>
      <c r="E199">
        <f>SUMIFS('Fish Transects'!S:S,'Fish Transects'!$H:$H,'Fish per species per 100 m2'!$A199,'Fish Transects'!$B:$B,'Fish per species per 100 m2'!$C199,'Fish Transects'!$D:$D,'Fish per species per 100 m2'!$B199,'Fish Transects'!$E:$E,'Fish per species per 100 m2'!$D199)</f>
        <v>298.33333333333331</v>
      </c>
      <c r="F199">
        <f>SUMIFS('Fish Transects'!T:T,'Fish Transects'!$H:$H,'Fish per species per 100 m2'!$A199,'Fish Transects'!$B:$B,'Fish per species per 100 m2'!$C199,'Fish Transects'!$D:$D,'Fish per species per 100 m2'!$B199,'Fish Transects'!$E:$E,'Fish per species per 100 m2'!$D199)</f>
        <v>418.89953253043507</v>
      </c>
      <c r="G199">
        <f>SUMIFS('Fish Transects'!U:U,'Fish Transects'!$H:$H,'Fish per species per 100 m2'!$A199,'Fish Transects'!$B:$B,'Fish per species per 100 m2'!$C199,'Fish Transects'!$D:$D,'Fish per species per 100 m2'!$B199,'Fish Transects'!$E:$E,'Fish per species per 100 m2'!$D199)</f>
        <v>6.2834929879565262</v>
      </c>
    </row>
    <row r="200" spans="1:7" x14ac:dyDescent="0.3">
      <c r="A200" t="s">
        <v>23</v>
      </c>
      <c r="B200" t="s">
        <v>162</v>
      </c>
      <c r="C200">
        <v>3</v>
      </c>
      <c r="D200">
        <v>1</v>
      </c>
      <c r="E200">
        <f>SUMIFS('Fish Transects'!S:S,'Fish Transects'!$H:$H,'Fish per species per 100 m2'!$A200,'Fish Transects'!$B:$B,'Fish per species per 100 m2'!$C200,'Fish Transects'!$D:$D,'Fish per species per 100 m2'!$B200,'Fish Transects'!$E:$E,'Fish per species per 100 m2'!$D200)</f>
        <v>0</v>
      </c>
      <c r="F200">
        <f>SUMIFS('Fish Transects'!T:T,'Fish Transects'!$H:$H,'Fish per species per 100 m2'!$A200,'Fish Transects'!$B:$B,'Fish per species per 100 m2'!$C200,'Fish Transects'!$D:$D,'Fish per species per 100 m2'!$B200,'Fish Transects'!$E:$E,'Fish per species per 100 m2'!$D200)</f>
        <v>0</v>
      </c>
      <c r="G200">
        <f>SUMIFS('Fish Transects'!U:U,'Fish Transects'!$H:$H,'Fish per species per 100 m2'!$A200,'Fish Transects'!$B:$B,'Fish per species per 100 m2'!$C200,'Fish Transects'!$D:$D,'Fish per species per 100 m2'!$B200,'Fish Transects'!$E:$E,'Fish per species per 100 m2'!$D200)</f>
        <v>0</v>
      </c>
    </row>
    <row r="201" spans="1:7" x14ac:dyDescent="0.3">
      <c r="A201" t="s">
        <v>25</v>
      </c>
      <c r="B201" t="s">
        <v>162</v>
      </c>
      <c r="C201">
        <v>3</v>
      </c>
      <c r="D201">
        <v>1</v>
      </c>
      <c r="E201">
        <f>SUMIFS('Fish Transects'!S:S,'Fish Transects'!$H:$H,'Fish per species per 100 m2'!$A201,'Fish Transects'!$B:$B,'Fish per species per 100 m2'!$C201,'Fish Transects'!$D:$D,'Fish per species per 100 m2'!$B201,'Fish Transects'!$E:$E,'Fish per species per 100 m2'!$D201)</f>
        <v>0</v>
      </c>
      <c r="F201">
        <f>SUMIFS('Fish Transects'!T:T,'Fish Transects'!$H:$H,'Fish per species per 100 m2'!$A201,'Fish Transects'!$B:$B,'Fish per species per 100 m2'!$C201,'Fish Transects'!$D:$D,'Fish per species per 100 m2'!$B201,'Fish Transects'!$E:$E,'Fish per species per 100 m2'!$D201)</f>
        <v>0</v>
      </c>
      <c r="G201">
        <f>SUMIFS('Fish Transects'!U:U,'Fish Transects'!$H:$H,'Fish per species per 100 m2'!$A201,'Fish Transects'!$B:$B,'Fish per species per 100 m2'!$C201,'Fish Transects'!$D:$D,'Fish per species per 100 m2'!$B201,'Fish Transects'!$E:$E,'Fish per species per 100 m2'!$D201)</f>
        <v>0</v>
      </c>
    </row>
    <row r="202" spans="1:7" x14ac:dyDescent="0.3">
      <c r="A202" t="s">
        <v>154</v>
      </c>
      <c r="B202" t="s">
        <v>162</v>
      </c>
      <c r="C202">
        <v>3</v>
      </c>
      <c r="D202">
        <v>1</v>
      </c>
      <c r="E202">
        <f>SUMIFS('Fish Transects'!S:S,'Fish Transects'!$H:$H,'Fish per species per 100 m2'!$A202,'Fish Transects'!$B:$B,'Fish per species per 100 m2'!$C202,'Fish Transects'!$D:$D,'Fish per species per 100 m2'!$B202,'Fish Transects'!$E:$E,'Fish per species per 100 m2'!$D202)</f>
        <v>0</v>
      </c>
      <c r="F202">
        <f>SUMIFS('Fish Transects'!T:T,'Fish Transects'!$H:$H,'Fish per species per 100 m2'!$A202,'Fish Transects'!$B:$B,'Fish per species per 100 m2'!$C202,'Fish Transects'!$D:$D,'Fish per species per 100 m2'!$B202,'Fish Transects'!$E:$E,'Fish per species per 100 m2'!$D202)</f>
        <v>0</v>
      </c>
      <c r="G202">
        <f>SUMIFS('Fish Transects'!U:U,'Fish Transects'!$H:$H,'Fish per species per 100 m2'!$A202,'Fish Transects'!$B:$B,'Fish per species per 100 m2'!$C202,'Fish Transects'!$D:$D,'Fish per species per 100 m2'!$B202,'Fish Transects'!$E:$E,'Fish per species per 100 m2'!$D202)</f>
        <v>0</v>
      </c>
    </row>
    <row r="203" spans="1:7" x14ac:dyDescent="0.3">
      <c r="A203" t="s">
        <v>30</v>
      </c>
      <c r="B203" t="s">
        <v>162</v>
      </c>
      <c r="C203">
        <v>3</v>
      </c>
      <c r="D203">
        <v>1</v>
      </c>
      <c r="E203">
        <f>SUMIFS('Fish Transects'!S:S,'Fish Transects'!$H:$H,'Fish per species per 100 m2'!$A203,'Fish Transects'!$B:$B,'Fish per species per 100 m2'!$C203,'Fish Transects'!$D:$D,'Fish per species per 100 m2'!$B203,'Fish Transects'!$E:$E,'Fish per species per 100 m2'!$D203)</f>
        <v>0</v>
      </c>
      <c r="F203">
        <f>SUMIFS('Fish Transects'!T:T,'Fish Transects'!$H:$H,'Fish per species per 100 m2'!$A203,'Fish Transects'!$B:$B,'Fish per species per 100 m2'!$C203,'Fish Transects'!$D:$D,'Fish per species per 100 m2'!$B203,'Fish Transects'!$E:$E,'Fish per species per 100 m2'!$D203)</f>
        <v>0</v>
      </c>
      <c r="G203">
        <f>SUMIFS('Fish Transects'!U:U,'Fish Transects'!$H:$H,'Fish per species per 100 m2'!$A203,'Fish Transects'!$B:$B,'Fish per species per 100 m2'!$C203,'Fish Transects'!$D:$D,'Fish per species per 100 m2'!$B203,'Fish Transects'!$E:$E,'Fish per species per 100 m2'!$D203)</f>
        <v>0</v>
      </c>
    </row>
    <row r="204" spans="1:7" x14ac:dyDescent="0.3">
      <c r="A204" t="s">
        <v>32</v>
      </c>
      <c r="B204" t="s">
        <v>162</v>
      </c>
      <c r="C204">
        <v>3</v>
      </c>
      <c r="D204">
        <v>1</v>
      </c>
      <c r="E204">
        <f>SUMIFS('Fish Transects'!S:S,'Fish Transects'!$H:$H,'Fish per species per 100 m2'!$A204,'Fish Transects'!$B:$B,'Fish per species per 100 m2'!$C204,'Fish Transects'!$D:$D,'Fish per species per 100 m2'!$B204,'Fish Transects'!$E:$E,'Fish per species per 100 m2'!$D204)</f>
        <v>0</v>
      </c>
      <c r="F204">
        <f>SUMIFS('Fish Transects'!T:T,'Fish Transects'!$H:$H,'Fish per species per 100 m2'!$A204,'Fish Transects'!$B:$B,'Fish per species per 100 m2'!$C204,'Fish Transects'!$D:$D,'Fish per species per 100 m2'!$B204,'Fish Transects'!$E:$E,'Fish per species per 100 m2'!$D204)</f>
        <v>0</v>
      </c>
      <c r="G204">
        <f>SUMIFS('Fish Transects'!U:U,'Fish Transects'!$H:$H,'Fish per species per 100 m2'!$A204,'Fish Transects'!$B:$B,'Fish per species per 100 m2'!$C204,'Fish Transects'!$D:$D,'Fish per species per 100 m2'!$B204,'Fish Transects'!$E:$E,'Fish per species per 100 m2'!$D204)</f>
        <v>0</v>
      </c>
    </row>
    <row r="205" spans="1:7" x14ac:dyDescent="0.3">
      <c r="A205" t="s">
        <v>149</v>
      </c>
      <c r="B205" t="s">
        <v>162</v>
      </c>
      <c r="C205">
        <v>3</v>
      </c>
      <c r="D205">
        <v>1</v>
      </c>
      <c r="E205">
        <f>SUMIFS('Fish Transects'!S:S,'Fish Transects'!$H:$H,'Fish per species per 100 m2'!$A205,'Fish Transects'!$B:$B,'Fish per species per 100 m2'!$C205,'Fish Transects'!$D:$D,'Fish per species per 100 m2'!$B205,'Fish Transects'!$E:$E,'Fish per species per 100 m2'!$D205)</f>
        <v>0</v>
      </c>
      <c r="F205">
        <f>SUMIFS('Fish Transects'!T:T,'Fish Transects'!$H:$H,'Fish per species per 100 m2'!$A205,'Fish Transects'!$B:$B,'Fish per species per 100 m2'!$C205,'Fish Transects'!$D:$D,'Fish per species per 100 m2'!$B205,'Fish Transects'!$E:$E,'Fish per species per 100 m2'!$D205)</f>
        <v>0</v>
      </c>
      <c r="G205">
        <f>SUMIFS('Fish Transects'!U:U,'Fish Transects'!$H:$H,'Fish per species per 100 m2'!$A205,'Fish Transects'!$B:$B,'Fish per species per 100 m2'!$C205,'Fish Transects'!$D:$D,'Fish per species per 100 m2'!$B205,'Fish Transects'!$E:$E,'Fish per species per 100 m2'!$D205)</f>
        <v>0</v>
      </c>
    </row>
    <row r="206" spans="1:7" x14ac:dyDescent="0.3">
      <c r="A206" t="s">
        <v>38</v>
      </c>
      <c r="B206" t="s">
        <v>162</v>
      </c>
      <c r="C206">
        <v>3</v>
      </c>
      <c r="D206">
        <v>1</v>
      </c>
      <c r="E206">
        <f>SUMIFS('Fish Transects'!S:S,'Fish Transects'!$H:$H,'Fish per species per 100 m2'!$A206,'Fish Transects'!$B:$B,'Fish per species per 100 m2'!$C206,'Fish Transects'!$D:$D,'Fish per species per 100 m2'!$B206,'Fish Transects'!$E:$E,'Fish per species per 100 m2'!$D206)</f>
        <v>0</v>
      </c>
      <c r="F206">
        <f>SUMIFS('Fish Transects'!T:T,'Fish Transects'!$H:$H,'Fish per species per 100 m2'!$A206,'Fish Transects'!$B:$B,'Fish per species per 100 m2'!$C206,'Fish Transects'!$D:$D,'Fish per species per 100 m2'!$B206,'Fish Transects'!$E:$E,'Fish per species per 100 m2'!$D206)</f>
        <v>0</v>
      </c>
      <c r="G206">
        <f>SUMIFS('Fish Transects'!U:U,'Fish Transects'!$H:$H,'Fish per species per 100 m2'!$A206,'Fish Transects'!$B:$B,'Fish per species per 100 m2'!$C206,'Fish Transects'!$D:$D,'Fish per species per 100 m2'!$B206,'Fish Transects'!$E:$E,'Fish per species per 100 m2'!$D206)</f>
        <v>0</v>
      </c>
    </row>
    <row r="207" spans="1:7" x14ac:dyDescent="0.3">
      <c r="A207" t="s">
        <v>40</v>
      </c>
      <c r="B207" t="s">
        <v>162</v>
      </c>
      <c r="C207">
        <v>3</v>
      </c>
      <c r="D207">
        <v>1</v>
      </c>
      <c r="E207">
        <f>SUMIFS('Fish Transects'!S:S,'Fish Transects'!$H:$H,'Fish per species per 100 m2'!$A207,'Fish Transects'!$B:$B,'Fish per species per 100 m2'!$C207,'Fish Transects'!$D:$D,'Fish per species per 100 m2'!$B207,'Fish Transects'!$E:$E,'Fish per species per 100 m2'!$D207)</f>
        <v>0</v>
      </c>
      <c r="F207">
        <f>SUMIFS('Fish Transects'!T:T,'Fish Transects'!$H:$H,'Fish per species per 100 m2'!$A207,'Fish Transects'!$B:$B,'Fish per species per 100 m2'!$C207,'Fish Transects'!$D:$D,'Fish per species per 100 m2'!$B207,'Fish Transects'!$E:$E,'Fish per species per 100 m2'!$D207)</f>
        <v>0</v>
      </c>
      <c r="G207">
        <f>SUMIFS('Fish Transects'!U:U,'Fish Transects'!$H:$H,'Fish per species per 100 m2'!$A207,'Fish Transects'!$B:$B,'Fish per species per 100 m2'!$C207,'Fish Transects'!$D:$D,'Fish per species per 100 m2'!$B207,'Fish Transects'!$E:$E,'Fish per species per 100 m2'!$D207)</f>
        <v>0</v>
      </c>
    </row>
    <row r="208" spans="1:7" x14ac:dyDescent="0.3">
      <c r="A208" t="s">
        <v>42</v>
      </c>
      <c r="B208" t="s">
        <v>162</v>
      </c>
      <c r="C208">
        <v>3</v>
      </c>
      <c r="D208">
        <v>1</v>
      </c>
      <c r="E208">
        <f>SUMIFS('Fish Transects'!S:S,'Fish Transects'!$H:$H,'Fish per species per 100 m2'!$A208,'Fish Transects'!$B:$B,'Fish per species per 100 m2'!$C208,'Fish Transects'!$D:$D,'Fish per species per 100 m2'!$B208,'Fish Transects'!$E:$E,'Fish per species per 100 m2'!$D208)</f>
        <v>0</v>
      </c>
      <c r="F208">
        <f>SUMIFS('Fish Transects'!T:T,'Fish Transects'!$H:$H,'Fish per species per 100 m2'!$A208,'Fish Transects'!$B:$B,'Fish per species per 100 m2'!$C208,'Fish Transects'!$D:$D,'Fish per species per 100 m2'!$B208,'Fish Transects'!$E:$E,'Fish per species per 100 m2'!$D208)</f>
        <v>0</v>
      </c>
      <c r="G208">
        <f>SUMIFS('Fish Transects'!U:U,'Fish Transects'!$H:$H,'Fish per species per 100 m2'!$A208,'Fish Transects'!$B:$B,'Fish per species per 100 m2'!$C208,'Fish Transects'!$D:$D,'Fish per species per 100 m2'!$B208,'Fish Transects'!$E:$E,'Fish per species per 100 m2'!$D208)</f>
        <v>0</v>
      </c>
    </row>
    <row r="209" spans="1:7" x14ac:dyDescent="0.3">
      <c r="A209" t="s">
        <v>44</v>
      </c>
      <c r="B209" t="s">
        <v>162</v>
      </c>
      <c r="C209">
        <v>3</v>
      </c>
      <c r="D209">
        <v>1</v>
      </c>
      <c r="E209">
        <f>SUMIFS('Fish Transects'!S:S,'Fish Transects'!$H:$H,'Fish per species per 100 m2'!$A209,'Fish Transects'!$B:$B,'Fish per species per 100 m2'!$C209,'Fish Transects'!$D:$D,'Fish per species per 100 m2'!$B209,'Fish Transects'!$E:$E,'Fish per species per 100 m2'!$D209)</f>
        <v>0</v>
      </c>
      <c r="F209">
        <f>SUMIFS('Fish Transects'!T:T,'Fish Transects'!$H:$H,'Fish per species per 100 m2'!$A209,'Fish Transects'!$B:$B,'Fish per species per 100 m2'!$C209,'Fish Transects'!$D:$D,'Fish per species per 100 m2'!$B209,'Fish Transects'!$E:$E,'Fish per species per 100 m2'!$D209)</f>
        <v>0</v>
      </c>
      <c r="G209">
        <f>SUMIFS('Fish Transects'!U:U,'Fish Transects'!$H:$H,'Fish per species per 100 m2'!$A209,'Fish Transects'!$B:$B,'Fish per species per 100 m2'!$C209,'Fish Transects'!$D:$D,'Fish per species per 100 m2'!$B209,'Fish Transects'!$E:$E,'Fish per species per 100 m2'!$D209)</f>
        <v>0</v>
      </c>
    </row>
    <row r="210" spans="1:7" x14ac:dyDescent="0.3">
      <c r="A210" t="s">
        <v>12</v>
      </c>
      <c r="B210" t="s">
        <v>162</v>
      </c>
      <c r="C210">
        <v>3</v>
      </c>
      <c r="D210">
        <v>2</v>
      </c>
      <c r="E210">
        <f>SUMIFS('Fish Transects'!S:S,'Fish Transects'!$H:$H,'Fish per species per 100 m2'!$A210,'Fish Transects'!$B:$B,'Fish per species per 100 m2'!$C210,'Fish Transects'!$D:$D,'Fish per species per 100 m2'!$B210,'Fish Transects'!$E:$E,'Fish per species per 100 m2'!$D210)</f>
        <v>0</v>
      </c>
      <c r="F210">
        <f>SUMIFS('Fish Transects'!T:T,'Fish Transects'!$H:$H,'Fish per species per 100 m2'!$A210,'Fish Transects'!$B:$B,'Fish per species per 100 m2'!$C210,'Fish Transects'!$D:$D,'Fish per species per 100 m2'!$B210,'Fish Transects'!$E:$E,'Fish per species per 100 m2'!$D210)</f>
        <v>0</v>
      </c>
      <c r="G210">
        <f>SUMIFS('Fish Transects'!U:U,'Fish Transects'!$H:$H,'Fish per species per 100 m2'!$A210,'Fish Transects'!$B:$B,'Fish per species per 100 m2'!$C210,'Fish Transects'!$D:$D,'Fish per species per 100 m2'!$B210,'Fish Transects'!$E:$E,'Fish per species per 100 m2'!$D210)</f>
        <v>0</v>
      </c>
    </row>
    <row r="211" spans="1:7" x14ac:dyDescent="0.3">
      <c r="A211" t="s">
        <v>17</v>
      </c>
      <c r="B211" t="s">
        <v>162</v>
      </c>
      <c r="C211">
        <v>3</v>
      </c>
      <c r="D211">
        <v>2</v>
      </c>
      <c r="E211">
        <f>SUMIFS('Fish Transects'!S:S,'Fish Transects'!$H:$H,'Fish per species per 100 m2'!$A211,'Fish Transects'!$B:$B,'Fish per species per 100 m2'!$C211,'Fish Transects'!$D:$D,'Fish per species per 100 m2'!$B211,'Fish Transects'!$E:$E,'Fish per species per 100 m2'!$D211)</f>
        <v>0</v>
      </c>
      <c r="F211">
        <f>SUMIFS('Fish Transects'!T:T,'Fish Transects'!$H:$H,'Fish per species per 100 m2'!$A211,'Fish Transects'!$B:$B,'Fish per species per 100 m2'!$C211,'Fish Transects'!$D:$D,'Fish per species per 100 m2'!$B211,'Fish Transects'!$E:$E,'Fish per species per 100 m2'!$D211)</f>
        <v>0</v>
      </c>
      <c r="G211">
        <f>SUMIFS('Fish Transects'!U:U,'Fish Transects'!$H:$H,'Fish per species per 100 m2'!$A211,'Fish Transects'!$B:$B,'Fish per species per 100 m2'!$C211,'Fish Transects'!$D:$D,'Fish per species per 100 m2'!$B211,'Fish Transects'!$E:$E,'Fish per species per 100 m2'!$D211)</f>
        <v>0</v>
      </c>
    </row>
    <row r="212" spans="1:7" x14ac:dyDescent="0.3">
      <c r="A212" t="s">
        <v>148</v>
      </c>
      <c r="B212" t="s">
        <v>162</v>
      </c>
      <c r="C212">
        <v>3</v>
      </c>
      <c r="D212">
        <v>2</v>
      </c>
      <c r="E212">
        <f>SUMIFS('Fish Transects'!S:S,'Fish Transects'!$H:$H,'Fish per species per 100 m2'!$A212,'Fish Transects'!$B:$B,'Fish per species per 100 m2'!$C212,'Fish Transects'!$D:$D,'Fish per species per 100 m2'!$B212,'Fish Transects'!$E:$E,'Fish per species per 100 m2'!$D212)</f>
        <v>330</v>
      </c>
      <c r="F212">
        <f>SUMIFS('Fish Transects'!T:T,'Fish Transects'!$H:$H,'Fish per species per 100 m2'!$A212,'Fish Transects'!$B:$B,'Fish per species per 100 m2'!$C212,'Fish Transects'!$D:$D,'Fish per species per 100 m2'!$B212,'Fish Transects'!$E:$E,'Fish per species per 100 m2'!$D212)</f>
        <v>477.66514580331852</v>
      </c>
      <c r="G212">
        <f>SUMIFS('Fish Transects'!U:U,'Fish Transects'!$H:$H,'Fish per species per 100 m2'!$A212,'Fish Transects'!$B:$B,'Fish per species per 100 m2'!$C212,'Fish Transects'!$D:$D,'Fish per species per 100 m2'!$B212,'Fish Transects'!$E:$E,'Fish per species per 100 m2'!$D212)</f>
        <v>7.1649771870497787</v>
      </c>
    </row>
    <row r="213" spans="1:7" x14ac:dyDescent="0.3">
      <c r="A213" t="s">
        <v>23</v>
      </c>
      <c r="B213" t="s">
        <v>162</v>
      </c>
      <c r="C213">
        <v>3</v>
      </c>
      <c r="D213">
        <v>2</v>
      </c>
      <c r="E213">
        <f>SUMIFS('Fish Transects'!S:S,'Fish Transects'!$H:$H,'Fish per species per 100 m2'!$A213,'Fish Transects'!$B:$B,'Fish per species per 100 m2'!$C213,'Fish Transects'!$D:$D,'Fish per species per 100 m2'!$B213,'Fish Transects'!$E:$E,'Fish per species per 100 m2'!$D213)</f>
        <v>0</v>
      </c>
      <c r="F213">
        <f>SUMIFS('Fish Transects'!T:T,'Fish Transects'!$H:$H,'Fish per species per 100 m2'!$A213,'Fish Transects'!$B:$B,'Fish per species per 100 m2'!$C213,'Fish Transects'!$D:$D,'Fish per species per 100 m2'!$B213,'Fish Transects'!$E:$E,'Fish per species per 100 m2'!$D213)</f>
        <v>0</v>
      </c>
      <c r="G213">
        <f>SUMIFS('Fish Transects'!U:U,'Fish Transects'!$H:$H,'Fish per species per 100 m2'!$A213,'Fish Transects'!$B:$B,'Fish per species per 100 m2'!$C213,'Fish Transects'!$D:$D,'Fish per species per 100 m2'!$B213,'Fish Transects'!$E:$E,'Fish per species per 100 m2'!$D213)</f>
        <v>0</v>
      </c>
    </row>
    <row r="214" spans="1:7" x14ac:dyDescent="0.3">
      <c r="A214" t="s">
        <v>25</v>
      </c>
      <c r="B214" t="s">
        <v>162</v>
      </c>
      <c r="C214">
        <v>3</v>
      </c>
      <c r="D214">
        <v>2</v>
      </c>
      <c r="E214">
        <f>SUMIFS('Fish Transects'!S:S,'Fish Transects'!$H:$H,'Fish per species per 100 m2'!$A214,'Fish Transects'!$B:$B,'Fish per species per 100 m2'!$C214,'Fish Transects'!$D:$D,'Fish per species per 100 m2'!$B214,'Fish Transects'!$E:$E,'Fish per species per 100 m2'!$D214)</f>
        <v>0</v>
      </c>
      <c r="F214">
        <f>SUMIFS('Fish Transects'!T:T,'Fish Transects'!$H:$H,'Fish per species per 100 m2'!$A214,'Fish Transects'!$B:$B,'Fish per species per 100 m2'!$C214,'Fish Transects'!$D:$D,'Fish per species per 100 m2'!$B214,'Fish Transects'!$E:$E,'Fish per species per 100 m2'!$D214)</f>
        <v>0</v>
      </c>
      <c r="G214">
        <f>SUMIFS('Fish Transects'!U:U,'Fish Transects'!$H:$H,'Fish per species per 100 m2'!$A214,'Fish Transects'!$B:$B,'Fish per species per 100 m2'!$C214,'Fish Transects'!$D:$D,'Fish per species per 100 m2'!$B214,'Fish Transects'!$E:$E,'Fish per species per 100 m2'!$D214)</f>
        <v>0</v>
      </c>
    </row>
    <row r="215" spans="1:7" x14ac:dyDescent="0.3">
      <c r="A215" t="s">
        <v>154</v>
      </c>
      <c r="B215" t="s">
        <v>162</v>
      </c>
      <c r="C215">
        <v>3</v>
      </c>
      <c r="D215">
        <v>2</v>
      </c>
      <c r="E215">
        <f>SUMIFS('Fish Transects'!S:S,'Fish Transects'!$H:$H,'Fish per species per 100 m2'!$A215,'Fish Transects'!$B:$B,'Fish per species per 100 m2'!$C215,'Fish Transects'!$D:$D,'Fish per species per 100 m2'!$B215,'Fish Transects'!$E:$E,'Fish per species per 100 m2'!$D215)</f>
        <v>0</v>
      </c>
      <c r="F215">
        <f>SUMIFS('Fish Transects'!T:T,'Fish Transects'!$H:$H,'Fish per species per 100 m2'!$A215,'Fish Transects'!$B:$B,'Fish per species per 100 m2'!$C215,'Fish Transects'!$D:$D,'Fish per species per 100 m2'!$B215,'Fish Transects'!$E:$E,'Fish per species per 100 m2'!$D215)</f>
        <v>0</v>
      </c>
      <c r="G215">
        <f>SUMIFS('Fish Transects'!U:U,'Fish Transects'!$H:$H,'Fish per species per 100 m2'!$A215,'Fish Transects'!$B:$B,'Fish per species per 100 m2'!$C215,'Fish Transects'!$D:$D,'Fish per species per 100 m2'!$B215,'Fish Transects'!$E:$E,'Fish per species per 100 m2'!$D215)</f>
        <v>0</v>
      </c>
    </row>
    <row r="216" spans="1:7" x14ac:dyDescent="0.3">
      <c r="A216" t="s">
        <v>30</v>
      </c>
      <c r="B216" t="s">
        <v>162</v>
      </c>
      <c r="C216">
        <v>3</v>
      </c>
      <c r="D216">
        <v>2</v>
      </c>
      <c r="E216">
        <f>SUMIFS('Fish Transects'!S:S,'Fish Transects'!$H:$H,'Fish per species per 100 m2'!$A216,'Fish Transects'!$B:$B,'Fish per species per 100 m2'!$C216,'Fish Transects'!$D:$D,'Fish per species per 100 m2'!$B216,'Fish Transects'!$E:$E,'Fish per species per 100 m2'!$D216)</f>
        <v>0</v>
      </c>
      <c r="F216">
        <f>SUMIFS('Fish Transects'!T:T,'Fish Transects'!$H:$H,'Fish per species per 100 m2'!$A216,'Fish Transects'!$B:$B,'Fish per species per 100 m2'!$C216,'Fish Transects'!$D:$D,'Fish per species per 100 m2'!$B216,'Fish Transects'!$E:$E,'Fish per species per 100 m2'!$D216)</f>
        <v>0</v>
      </c>
      <c r="G216">
        <f>SUMIFS('Fish Transects'!U:U,'Fish Transects'!$H:$H,'Fish per species per 100 m2'!$A216,'Fish Transects'!$B:$B,'Fish per species per 100 m2'!$C216,'Fish Transects'!$D:$D,'Fish per species per 100 m2'!$B216,'Fish Transects'!$E:$E,'Fish per species per 100 m2'!$D216)</f>
        <v>0</v>
      </c>
    </row>
    <row r="217" spans="1:7" x14ac:dyDescent="0.3">
      <c r="A217" t="s">
        <v>32</v>
      </c>
      <c r="B217" t="s">
        <v>162</v>
      </c>
      <c r="C217">
        <v>3</v>
      </c>
      <c r="D217">
        <v>2</v>
      </c>
      <c r="E217">
        <f>SUMIFS('Fish Transects'!S:S,'Fish Transects'!$H:$H,'Fish per species per 100 m2'!$A217,'Fish Transects'!$B:$B,'Fish per species per 100 m2'!$C217,'Fish Transects'!$D:$D,'Fish per species per 100 m2'!$B217,'Fish Transects'!$E:$E,'Fish per species per 100 m2'!$D217)</f>
        <v>0</v>
      </c>
      <c r="F217">
        <f>SUMIFS('Fish Transects'!T:T,'Fish Transects'!$H:$H,'Fish per species per 100 m2'!$A217,'Fish Transects'!$B:$B,'Fish per species per 100 m2'!$C217,'Fish Transects'!$D:$D,'Fish per species per 100 m2'!$B217,'Fish Transects'!$E:$E,'Fish per species per 100 m2'!$D217)</f>
        <v>0</v>
      </c>
      <c r="G217">
        <f>SUMIFS('Fish Transects'!U:U,'Fish Transects'!$H:$H,'Fish per species per 100 m2'!$A217,'Fish Transects'!$B:$B,'Fish per species per 100 m2'!$C217,'Fish Transects'!$D:$D,'Fish per species per 100 m2'!$B217,'Fish Transects'!$E:$E,'Fish per species per 100 m2'!$D217)</f>
        <v>0</v>
      </c>
    </row>
    <row r="218" spans="1:7" x14ac:dyDescent="0.3">
      <c r="A218" t="s">
        <v>149</v>
      </c>
      <c r="B218" t="s">
        <v>162</v>
      </c>
      <c r="C218">
        <v>3</v>
      </c>
      <c r="D218">
        <v>2</v>
      </c>
      <c r="E218">
        <f>SUMIFS('Fish Transects'!S:S,'Fish Transects'!$H:$H,'Fish per species per 100 m2'!$A218,'Fish Transects'!$B:$B,'Fish per species per 100 m2'!$C218,'Fish Transects'!$D:$D,'Fish per species per 100 m2'!$B218,'Fish Transects'!$E:$E,'Fish per species per 100 m2'!$D218)</f>
        <v>0</v>
      </c>
      <c r="F218">
        <f>SUMIFS('Fish Transects'!T:T,'Fish Transects'!$H:$H,'Fish per species per 100 m2'!$A218,'Fish Transects'!$B:$B,'Fish per species per 100 m2'!$C218,'Fish Transects'!$D:$D,'Fish per species per 100 m2'!$B218,'Fish Transects'!$E:$E,'Fish per species per 100 m2'!$D218)</f>
        <v>0</v>
      </c>
      <c r="G218">
        <f>SUMIFS('Fish Transects'!U:U,'Fish Transects'!$H:$H,'Fish per species per 100 m2'!$A218,'Fish Transects'!$B:$B,'Fish per species per 100 m2'!$C218,'Fish Transects'!$D:$D,'Fish per species per 100 m2'!$B218,'Fish Transects'!$E:$E,'Fish per species per 100 m2'!$D218)</f>
        <v>0</v>
      </c>
    </row>
    <row r="219" spans="1:7" x14ac:dyDescent="0.3">
      <c r="A219" t="s">
        <v>38</v>
      </c>
      <c r="B219" t="s">
        <v>162</v>
      </c>
      <c r="C219">
        <v>3</v>
      </c>
      <c r="D219">
        <v>2</v>
      </c>
      <c r="E219">
        <f>SUMIFS('Fish Transects'!S:S,'Fish Transects'!$H:$H,'Fish per species per 100 m2'!$A219,'Fish Transects'!$B:$B,'Fish per species per 100 m2'!$C219,'Fish Transects'!$D:$D,'Fish per species per 100 m2'!$B219,'Fish Transects'!$E:$E,'Fish per species per 100 m2'!$D219)</f>
        <v>0</v>
      </c>
      <c r="F219">
        <f>SUMIFS('Fish Transects'!T:T,'Fish Transects'!$H:$H,'Fish per species per 100 m2'!$A219,'Fish Transects'!$B:$B,'Fish per species per 100 m2'!$C219,'Fish Transects'!$D:$D,'Fish per species per 100 m2'!$B219,'Fish Transects'!$E:$E,'Fish per species per 100 m2'!$D219)</f>
        <v>0</v>
      </c>
      <c r="G219">
        <f>SUMIFS('Fish Transects'!U:U,'Fish Transects'!$H:$H,'Fish per species per 100 m2'!$A219,'Fish Transects'!$B:$B,'Fish per species per 100 m2'!$C219,'Fish Transects'!$D:$D,'Fish per species per 100 m2'!$B219,'Fish Transects'!$E:$E,'Fish per species per 100 m2'!$D219)</f>
        <v>0</v>
      </c>
    </row>
    <row r="220" spans="1:7" x14ac:dyDescent="0.3">
      <c r="A220" t="s">
        <v>40</v>
      </c>
      <c r="B220" t="s">
        <v>162</v>
      </c>
      <c r="C220">
        <v>3</v>
      </c>
      <c r="D220">
        <v>2</v>
      </c>
      <c r="E220">
        <f>SUMIFS('Fish Transects'!S:S,'Fish Transects'!$H:$H,'Fish per species per 100 m2'!$A220,'Fish Transects'!$B:$B,'Fish per species per 100 m2'!$C220,'Fish Transects'!$D:$D,'Fish per species per 100 m2'!$B220,'Fish Transects'!$E:$E,'Fish per species per 100 m2'!$D220)</f>
        <v>0</v>
      </c>
      <c r="F220">
        <f>SUMIFS('Fish Transects'!T:T,'Fish Transects'!$H:$H,'Fish per species per 100 m2'!$A220,'Fish Transects'!$B:$B,'Fish per species per 100 m2'!$C220,'Fish Transects'!$D:$D,'Fish per species per 100 m2'!$B220,'Fish Transects'!$E:$E,'Fish per species per 100 m2'!$D220)</f>
        <v>0</v>
      </c>
      <c r="G220">
        <f>SUMIFS('Fish Transects'!U:U,'Fish Transects'!$H:$H,'Fish per species per 100 m2'!$A220,'Fish Transects'!$B:$B,'Fish per species per 100 m2'!$C220,'Fish Transects'!$D:$D,'Fish per species per 100 m2'!$B220,'Fish Transects'!$E:$E,'Fish per species per 100 m2'!$D220)</f>
        <v>0</v>
      </c>
    </row>
    <row r="221" spans="1:7" x14ac:dyDescent="0.3">
      <c r="A221" t="s">
        <v>42</v>
      </c>
      <c r="B221" t="s">
        <v>162</v>
      </c>
      <c r="C221">
        <v>3</v>
      </c>
      <c r="D221">
        <v>2</v>
      </c>
      <c r="E221">
        <f>SUMIFS('Fish Transects'!S:S,'Fish Transects'!$H:$H,'Fish per species per 100 m2'!$A221,'Fish Transects'!$B:$B,'Fish per species per 100 m2'!$C221,'Fish Transects'!$D:$D,'Fish per species per 100 m2'!$B221,'Fish Transects'!$E:$E,'Fish per species per 100 m2'!$D221)</f>
        <v>0</v>
      </c>
      <c r="F221">
        <f>SUMIFS('Fish Transects'!T:T,'Fish Transects'!$H:$H,'Fish per species per 100 m2'!$A221,'Fish Transects'!$B:$B,'Fish per species per 100 m2'!$C221,'Fish Transects'!$D:$D,'Fish per species per 100 m2'!$B221,'Fish Transects'!$E:$E,'Fish per species per 100 m2'!$D221)</f>
        <v>0</v>
      </c>
      <c r="G221">
        <f>SUMIFS('Fish Transects'!U:U,'Fish Transects'!$H:$H,'Fish per species per 100 m2'!$A221,'Fish Transects'!$B:$B,'Fish per species per 100 m2'!$C221,'Fish Transects'!$D:$D,'Fish per species per 100 m2'!$B221,'Fish Transects'!$E:$E,'Fish per species per 100 m2'!$D221)</f>
        <v>0</v>
      </c>
    </row>
    <row r="222" spans="1:7" x14ac:dyDescent="0.3">
      <c r="A222" t="s">
        <v>44</v>
      </c>
      <c r="B222" t="s">
        <v>162</v>
      </c>
      <c r="C222">
        <v>3</v>
      </c>
      <c r="D222">
        <v>2</v>
      </c>
      <c r="E222">
        <f>SUMIFS('Fish Transects'!S:S,'Fish Transects'!$H:$H,'Fish per species per 100 m2'!$A222,'Fish Transects'!$B:$B,'Fish per species per 100 m2'!$C222,'Fish Transects'!$D:$D,'Fish per species per 100 m2'!$B222,'Fish Transects'!$E:$E,'Fish per species per 100 m2'!$D222)</f>
        <v>0</v>
      </c>
      <c r="F222">
        <f>SUMIFS('Fish Transects'!T:T,'Fish Transects'!$H:$H,'Fish per species per 100 m2'!$A222,'Fish Transects'!$B:$B,'Fish per species per 100 m2'!$C222,'Fish Transects'!$D:$D,'Fish per species per 100 m2'!$B222,'Fish Transects'!$E:$E,'Fish per species per 100 m2'!$D222)</f>
        <v>0</v>
      </c>
      <c r="G222">
        <f>SUMIFS('Fish Transects'!U:U,'Fish Transects'!$H:$H,'Fish per species per 100 m2'!$A222,'Fish Transects'!$B:$B,'Fish per species per 100 m2'!$C222,'Fish Transects'!$D:$D,'Fish per species per 100 m2'!$B222,'Fish Transects'!$E:$E,'Fish per species per 100 m2'!$D222)</f>
        <v>0</v>
      </c>
    </row>
    <row r="223" spans="1:7" x14ac:dyDescent="0.3">
      <c r="A223" t="s">
        <v>12</v>
      </c>
      <c r="B223" t="s">
        <v>162</v>
      </c>
      <c r="C223">
        <v>3</v>
      </c>
      <c r="D223">
        <v>3</v>
      </c>
      <c r="E223">
        <f>SUMIFS('Fish Transects'!S:S,'Fish Transects'!$H:$H,'Fish per species per 100 m2'!$A223,'Fish Transects'!$B:$B,'Fish per species per 100 m2'!$C223,'Fish Transects'!$D:$D,'Fish per species per 100 m2'!$B223,'Fish Transects'!$E:$E,'Fish per species per 100 m2'!$D223)</f>
        <v>3.3333333333333335</v>
      </c>
      <c r="F223">
        <f>SUMIFS('Fish Transects'!T:T,'Fish Transects'!$H:$H,'Fish per species per 100 m2'!$A223,'Fish Transects'!$B:$B,'Fish per species per 100 m2'!$C223,'Fish Transects'!$D:$D,'Fish per species per 100 m2'!$B223,'Fish Transects'!$E:$E,'Fish per species per 100 m2'!$D223)</f>
        <v>299.38938628384977</v>
      </c>
      <c r="G223">
        <f>SUMIFS('Fish Transects'!U:U,'Fish Transects'!$H:$H,'Fish per species per 100 m2'!$A223,'Fish Transects'!$B:$B,'Fish per species per 100 m2'!$C223,'Fish Transects'!$D:$D,'Fish per species per 100 m2'!$B223,'Fish Transects'!$E:$E,'Fish per species per 100 m2'!$D223)</f>
        <v>43.112071624874375</v>
      </c>
    </row>
    <row r="224" spans="1:7" x14ac:dyDescent="0.3">
      <c r="A224" t="s">
        <v>17</v>
      </c>
      <c r="B224" t="s">
        <v>162</v>
      </c>
      <c r="C224">
        <v>3</v>
      </c>
      <c r="D224">
        <v>3</v>
      </c>
      <c r="E224">
        <f>SUMIFS('Fish Transects'!S:S,'Fish Transects'!$H:$H,'Fish per species per 100 m2'!$A224,'Fish Transects'!$B:$B,'Fish per species per 100 m2'!$C224,'Fish Transects'!$D:$D,'Fish per species per 100 m2'!$B224,'Fish Transects'!$E:$E,'Fish per species per 100 m2'!$D224)</f>
        <v>0</v>
      </c>
      <c r="F224">
        <f>SUMIFS('Fish Transects'!T:T,'Fish Transects'!$H:$H,'Fish per species per 100 m2'!$A224,'Fish Transects'!$B:$B,'Fish per species per 100 m2'!$C224,'Fish Transects'!$D:$D,'Fish per species per 100 m2'!$B224,'Fish Transects'!$E:$E,'Fish per species per 100 m2'!$D224)</f>
        <v>0</v>
      </c>
      <c r="G224">
        <f>SUMIFS('Fish Transects'!U:U,'Fish Transects'!$H:$H,'Fish per species per 100 m2'!$A224,'Fish Transects'!$B:$B,'Fish per species per 100 m2'!$C224,'Fish Transects'!$D:$D,'Fish per species per 100 m2'!$B224,'Fish Transects'!$E:$E,'Fish per species per 100 m2'!$D224)</f>
        <v>0</v>
      </c>
    </row>
    <row r="225" spans="1:7" x14ac:dyDescent="0.3">
      <c r="A225" t="s">
        <v>148</v>
      </c>
      <c r="B225" t="s">
        <v>162</v>
      </c>
      <c r="C225">
        <v>3</v>
      </c>
      <c r="D225">
        <v>3</v>
      </c>
      <c r="E225">
        <f>SUMIFS('Fish Transects'!S:S,'Fish Transects'!$H:$H,'Fish per species per 100 m2'!$A225,'Fish Transects'!$B:$B,'Fish per species per 100 m2'!$C225,'Fish Transects'!$D:$D,'Fish per species per 100 m2'!$B225,'Fish Transects'!$E:$E,'Fish per species per 100 m2'!$D225)</f>
        <v>271.66666666666663</v>
      </c>
      <c r="F225">
        <f>SUMIFS('Fish Transects'!T:T,'Fish Transects'!$H:$H,'Fish per species per 100 m2'!$A225,'Fish Transects'!$B:$B,'Fish per species per 100 m2'!$C225,'Fish Transects'!$D:$D,'Fish per species per 100 m2'!$B225,'Fish Transects'!$E:$E,'Fish per species per 100 m2'!$D225)</f>
        <v>463.51396953311848</v>
      </c>
      <c r="G225">
        <f>SUMIFS('Fish Transects'!U:U,'Fish Transects'!$H:$H,'Fish per species per 100 m2'!$A225,'Fish Transects'!$B:$B,'Fish per species per 100 m2'!$C225,'Fish Transects'!$D:$D,'Fish per species per 100 m2'!$B225,'Fish Transects'!$E:$E,'Fish per species per 100 m2'!$D225)</f>
        <v>6.9527095429967769</v>
      </c>
    </row>
    <row r="226" spans="1:7" x14ac:dyDescent="0.3">
      <c r="A226" t="s">
        <v>23</v>
      </c>
      <c r="B226" t="s">
        <v>162</v>
      </c>
      <c r="C226">
        <v>3</v>
      </c>
      <c r="D226">
        <v>3</v>
      </c>
      <c r="E226">
        <f>SUMIFS('Fish Transects'!S:S,'Fish Transects'!$H:$H,'Fish per species per 100 m2'!$A226,'Fish Transects'!$B:$B,'Fish per species per 100 m2'!$C226,'Fish Transects'!$D:$D,'Fish per species per 100 m2'!$B226,'Fish Transects'!$E:$E,'Fish per species per 100 m2'!$D226)</f>
        <v>0</v>
      </c>
      <c r="F226">
        <f>SUMIFS('Fish Transects'!T:T,'Fish Transects'!$H:$H,'Fish per species per 100 m2'!$A226,'Fish Transects'!$B:$B,'Fish per species per 100 m2'!$C226,'Fish Transects'!$D:$D,'Fish per species per 100 m2'!$B226,'Fish Transects'!$E:$E,'Fish per species per 100 m2'!$D226)</f>
        <v>0</v>
      </c>
      <c r="G226">
        <f>SUMIFS('Fish Transects'!U:U,'Fish Transects'!$H:$H,'Fish per species per 100 m2'!$A226,'Fish Transects'!$B:$B,'Fish per species per 100 m2'!$C226,'Fish Transects'!$D:$D,'Fish per species per 100 m2'!$B226,'Fish Transects'!$E:$E,'Fish per species per 100 m2'!$D226)</f>
        <v>0</v>
      </c>
    </row>
    <row r="227" spans="1:7" x14ac:dyDescent="0.3">
      <c r="A227" t="s">
        <v>25</v>
      </c>
      <c r="B227" t="s">
        <v>162</v>
      </c>
      <c r="C227">
        <v>3</v>
      </c>
      <c r="D227">
        <v>3</v>
      </c>
      <c r="E227">
        <f>SUMIFS('Fish Transects'!S:S,'Fish Transects'!$H:$H,'Fish per species per 100 m2'!$A227,'Fish Transects'!$B:$B,'Fish per species per 100 m2'!$C227,'Fish Transects'!$D:$D,'Fish per species per 100 m2'!$B227,'Fish Transects'!$E:$E,'Fish per species per 100 m2'!$D227)</f>
        <v>0</v>
      </c>
      <c r="F227">
        <f>SUMIFS('Fish Transects'!T:T,'Fish Transects'!$H:$H,'Fish per species per 100 m2'!$A227,'Fish Transects'!$B:$B,'Fish per species per 100 m2'!$C227,'Fish Transects'!$D:$D,'Fish per species per 100 m2'!$B227,'Fish Transects'!$E:$E,'Fish per species per 100 m2'!$D227)</f>
        <v>0</v>
      </c>
      <c r="G227">
        <f>SUMIFS('Fish Transects'!U:U,'Fish Transects'!$H:$H,'Fish per species per 100 m2'!$A227,'Fish Transects'!$B:$B,'Fish per species per 100 m2'!$C227,'Fish Transects'!$D:$D,'Fish per species per 100 m2'!$B227,'Fish Transects'!$E:$E,'Fish per species per 100 m2'!$D227)</f>
        <v>0</v>
      </c>
    </row>
    <row r="228" spans="1:7" x14ac:dyDescent="0.3">
      <c r="A228" t="s">
        <v>154</v>
      </c>
      <c r="B228" t="s">
        <v>162</v>
      </c>
      <c r="C228">
        <v>3</v>
      </c>
      <c r="D228">
        <v>3</v>
      </c>
      <c r="E228">
        <f>SUMIFS('Fish Transects'!S:S,'Fish Transects'!$H:$H,'Fish per species per 100 m2'!$A228,'Fish Transects'!$B:$B,'Fish per species per 100 m2'!$C228,'Fish Transects'!$D:$D,'Fish per species per 100 m2'!$B228,'Fish Transects'!$E:$E,'Fish per species per 100 m2'!$D228)</f>
        <v>0</v>
      </c>
      <c r="F228">
        <f>SUMIFS('Fish Transects'!T:T,'Fish Transects'!$H:$H,'Fish per species per 100 m2'!$A228,'Fish Transects'!$B:$B,'Fish per species per 100 m2'!$C228,'Fish Transects'!$D:$D,'Fish per species per 100 m2'!$B228,'Fish Transects'!$E:$E,'Fish per species per 100 m2'!$D228)</f>
        <v>0</v>
      </c>
      <c r="G228">
        <f>SUMIFS('Fish Transects'!U:U,'Fish Transects'!$H:$H,'Fish per species per 100 m2'!$A228,'Fish Transects'!$B:$B,'Fish per species per 100 m2'!$C228,'Fish Transects'!$D:$D,'Fish per species per 100 m2'!$B228,'Fish Transects'!$E:$E,'Fish per species per 100 m2'!$D228)</f>
        <v>0</v>
      </c>
    </row>
    <row r="229" spans="1:7" x14ac:dyDescent="0.3">
      <c r="A229" t="s">
        <v>30</v>
      </c>
      <c r="B229" t="s">
        <v>162</v>
      </c>
      <c r="C229">
        <v>3</v>
      </c>
      <c r="D229">
        <v>3</v>
      </c>
      <c r="E229">
        <f>SUMIFS('Fish Transects'!S:S,'Fish Transects'!$H:$H,'Fish per species per 100 m2'!$A229,'Fish Transects'!$B:$B,'Fish per species per 100 m2'!$C229,'Fish Transects'!$D:$D,'Fish per species per 100 m2'!$B229,'Fish Transects'!$E:$E,'Fish per species per 100 m2'!$D229)</f>
        <v>0</v>
      </c>
      <c r="F229">
        <f>SUMIFS('Fish Transects'!T:T,'Fish Transects'!$H:$H,'Fish per species per 100 m2'!$A229,'Fish Transects'!$B:$B,'Fish per species per 100 m2'!$C229,'Fish Transects'!$D:$D,'Fish per species per 100 m2'!$B229,'Fish Transects'!$E:$E,'Fish per species per 100 m2'!$D229)</f>
        <v>0</v>
      </c>
      <c r="G229">
        <f>SUMIFS('Fish Transects'!U:U,'Fish Transects'!$H:$H,'Fish per species per 100 m2'!$A229,'Fish Transects'!$B:$B,'Fish per species per 100 m2'!$C229,'Fish Transects'!$D:$D,'Fish per species per 100 m2'!$B229,'Fish Transects'!$E:$E,'Fish per species per 100 m2'!$D229)</f>
        <v>0</v>
      </c>
    </row>
    <row r="230" spans="1:7" x14ac:dyDescent="0.3">
      <c r="A230" t="s">
        <v>32</v>
      </c>
      <c r="B230" t="s">
        <v>162</v>
      </c>
      <c r="C230">
        <v>3</v>
      </c>
      <c r="D230">
        <v>3</v>
      </c>
      <c r="E230">
        <f>SUMIFS('Fish Transects'!S:S,'Fish Transects'!$H:$H,'Fish per species per 100 m2'!$A230,'Fish Transects'!$B:$B,'Fish per species per 100 m2'!$C230,'Fish Transects'!$D:$D,'Fish per species per 100 m2'!$B230,'Fish Transects'!$E:$E,'Fish per species per 100 m2'!$D230)</f>
        <v>0</v>
      </c>
      <c r="F230">
        <f>SUMIFS('Fish Transects'!T:T,'Fish Transects'!$H:$H,'Fish per species per 100 m2'!$A230,'Fish Transects'!$B:$B,'Fish per species per 100 m2'!$C230,'Fish Transects'!$D:$D,'Fish per species per 100 m2'!$B230,'Fish Transects'!$E:$E,'Fish per species per 100 m2'!$D230)</f>
        <v>0</v>
      </c>
      <c r="G230">
        <f>SUMIFS('Fish Transects'!U:U,'Fish Transects'!$H:$H,'Fish per species per 100 m2'!$A230,'Fish Transects'!$B:$B,'Fish per species per 100 m2'!$C230,'Fish Transects'!$D:$D,'Fish per species per 100 m2'!$B230,'Fish Transects'!$E:$E,'Fish per species per 100 m2'!$D230)</f>
        <v>0</v>
      </c>
    </row>
    <row r="231" spans="1:7" x14ac:dyDescent="0.3">
      <c r="A231" t="s">
        <v>149</v>
      </c>
      <c r="B231" t="s">
        <v>162</v>
      </c>
      <c r="C231">
        <v>3</v>
      </c>
      <c r="D231">
        <v>3</v>
      </c>
      <c r="E231">
        <f>SUMIFS('Fish Transects'!S:S,'Fish Transects'!$H:$H,'Fish per species per 100 m2'!$A231,'Fish Transects'!$B:$B,'Fish per species per 100 m2'!$C231,'Fish Transects'!$D:$D,'Fish per species per 100 m2'!$B231,'Fish Transects'!$E:$E,'Fish per species per 100 m2'!$D231)</f>
        <v>0</v>
      </c>
      <c r="F231">
        <f>SUMIFS('Fish Transects'!T:T,'Fish Transects'!$H:$H,'Fish per species per 100 m2'!$A231,'Fish Transects'!$B:$B,'Fish per species per 100 m2'!$C231,'Fish Transects'!$D:$D,'Fish per species per 100 m2'!$B231,'Fish Transects'!$E:$E,'Fish per species per 100 m2'!$D231)</f>
        <v>0</v>
      </c>
      <c r="G231">
        <f>SUMIFS('Fish Transects'!U:U,'Fish Transects'!$H:$H,'Fish per species per 100 m2'!$A231,'Fish Transects'!$B:$B,'Fish per species per 100 m2'!$C231,'Fish Transects'!$D:$D,'Fish per species per 100 m2'!$B231,'Fish Transects'!$E:$E,'Fish per species per 100 m2'!$D231)</f>
        <v>0</v>
      </c>
    </row>
    <row r="232" spans="1:7" x14ac:dyDescent="0.3">
      <c r="A232" t="s">
        <v>38</v>
      </c>
      <c r="B232" t="s">
        <v>162</v>
      </c>
      <c r="C232">
        <v>3</v>
      </c>
      <c r="D232">
        <v>3</v>
      </c>
      <c r="E232">
        <f>SUMIFS('Fish Transects'!S:S,'Fish Transects'!$H:$H,'Fish per species per 100 m2'!$A232,'Fish Transects'!$B:$B,'Fish per species per 100 m2'!$C232,'Fish Transects'!$D:$D,'Fish per species per 100 m2'!$B232,'Fish Transects'!$E:$E,'Fish per species per 100 m2'!$D232)</f>
        <v>0</v>
      </c>
      <c r="F232">
        <f>SUMIFS('Fish Transects'!T:T,'Fish Transects'!$H:$H,'Fish per species per 100 m2'!$A232,'Fish Transects'!$B:$B,'Fish per species per 100 m2'!$C232,'Fish Transects'!$D:$D,'Fish per species per 100 m2'!$B232,'Fish Transects'!$E:$E,'Fish per species per 100 m2'!$D232)</f>
        <v>0</v>
      </c>
      <c r="G232">
        <f>SUMIFS('Fish Transects'!U:U,'Fish Transects'!$H:$H,'Fish per species per 100 m2'!$A232,'Fish Transects'!$B:$B,'Fish per species per 100 m2'!$C232,'Fish Transects'!$D:$D,'Fish per species per 100 m2'!$B232,'Fish Transects'!$E:$E,'Fish per species per 100 m2'!$D232)</f>
        <v>0</v>
      </c>
    </row>
    <row r="233" spans="1:7" x14ac:dyDescent="0.3">
      <c r="A233" t="s">
        <v>40</v>
      </c>
      <c r="B233" t="s">
        <v>162</v>
      </c>
      <c r="C233">
        <v>3</v>
      </c>
      <c r="D233">
        <v>3</v>
      </c>
      <c r="E233">
        <f>SUMIFS('Fish Transects'!S:S,'Fish Transects'!$H:$H,'Fish per species per 100 m2'!$A233,'Fish Transects'!$B:$B,'Fish per species per 100 m2'!$C233,'Fish Transects'!$D:$D,'Fish per species per 100 m2'!$B233,'Fish Transects'!$E:$E,'Fish per species per 100 m2'!$D233)</f>
        <v>0</v>
      </c>
      <c r="F233">
        <f>SUMIFS('Fish Transects'!T:T,'Fish Transects'!$H:$H,'Fish per species per 100 m2'!$A233,'Fish Transects'!$B:$B,'Fish per species per 100 m2'!$C233,'Fish Transects'!$D:$D,'Fish per species per 100 m2'!$B233,'Fish Transects'!$E:$E,'Fish per species per 100 m2'!$D233)</f>
        <v>0</v>
      </c>
      <c r="G233">
        <f>SUMIFS('Fish Transects'!U:U,'Fish Transects'!$H:$H,'Fish per species per 100 m2'!$A233,'Fish Transects'!$B:$B,'Fish per species per 100 m2'!$C233,'Fish Transects'!$D:$D,'Fish per species per 100 m2'!$B233,'Fish Transects'!$E:$E,'Fish per species per 100 m2'!$D233)</f>
        <v>0</v>
      </c>
    </row>
    <row r="234" spans="1:7" x14ac:dyDescent="0.3">
      <c r="A234" t="s">
        <v>42</v>
      </c>
      <c r="B234" t="s">
        <v>162</v>
      </c>
      <c r="C234">
        <v>3</v>
      </c>
      <c r="D234">
        <v>3</v>
      </c>
      <c r="E234">
        <f>SUMIFS('Fish Transects'!S:S,'Fish Transects'!$H:$H,'Fish per species per 100 m2'!$A234,'Fish Transects'!$B:$B,'Fish per species per 100 m2'!$C234,'Fish Transects'!$D:$D,'Fish per species per 100 m2'!$B234,'Fish Transects'!$E:$E,'Fish per species per 100 m2'!$D234)</f>
        <v>1.6666666666666667</v>
      </c>
      <c r="F234">
        <f>SUMIFS('Fish Transects'!T:T,'Fish Transects'!$H:$H,'Fish per species per 100 m2'!$A234,'Fish Transects'!$B:$B,'Fish per species per 100 m2'!$C234,'Fish Transects'!$D:$D,'Fish per species per 100 m2'!$B234,'Fish Transects'!$E:$E,'Fish per species per 100 m2'!$D234)</f>
        <v>304.63659857670137</v>
      </c>
      <c r="G234">
        <f>SUMIFS('Fish Transects'!U:U,'Fish Transects'!$H:$H,'Fish per species per 100 m2'!$A234,'Fish Transects'!$B:$B,'Fish per species per 100 m2'!$C234,'Fish Transects'!$D:$D,'Fish per species per 100 m2'!$B234,'Fish Transects'!$E:$E,'Fish per species per 100 m2'!$D234)</f>
        <v>7.0066417672641306</v>
      </c>
    </row>
    <row r="235" spans="1:7" x14ac:dyDescent="0.3">
      <c r="A235" t="s">
        <v>44</v>
      </c>
      <c r="B235" t="s">
        <v>162</v>
      </c>
      <c r="C235">
        <v>3</v>
      </c>
      <c r="D235">
        <v>3</v>
      </c>
      <c r="E235">
        <f>SUMIFS('Fish Transects'!S:S,'Fish Transects'!$H:$H,'Fish per species per 100 m2'!$A235,'Fish Transects'!$B:$B,'Fish per species per 100 m2'!$C235,'Fish Transects'!$D:$D,'Fish per species per 100 m2'!$B235,'Fish Transects'!$E:$E,'Fish per species per 100 m2'!$D235)</f>
        <v>0</v>
      </c>
      <c r="F235">
        <f>SUMIFS('Fish Transects'!T:T,'Fish Transects'!$H:$H,'Fish per species per 100 m2'!$A235,'Fish Transects'!$B:$B,'Fish per species per 100 m2'!$C235,'Fish Transects'!$D:$D,'Fish per species per 100 m2'!$B235,'Fish Transects'!$E:$E,'Fish per species per 100 m2'!$D235)</f>
        <v>0</v>
      </c>
      <c r="G235">
        <f>SUMIFS('Fish Transects'!U:U,'Fish Transects'!$H:$H,'Fish per species per 100 m2'!$A235,'Fish Transects'!$B:$B,'Fish per species per 100 m2'!$C235,'Fish Transects'!$D:$D,'Fish per species per 100 m2'!$B235,'Fish Transects'!$E:$E,'Fish per species per 100 m2'!$D235)</f>
        <v>0</v>
      </c>
    </row>
    <row r="236" spans="1:7" x14ac:dyDescent="0.3">
      <c r="A236" t="s">
        <v>12</v>
      </c>
      <c r="B236" t="s">
        <v>159</v>
      </c>
      <c r="C236">
        <v>1</v>
      </c>
      <c r="D236">
        <v>1</v>
      </c>
      <c r="E236">
        <f>SUMIFS('Fish Transects'!S:S,'Fish Transects'!$H:$H,'Fish per species per 100 m2'!$A236,'Fish Transects'!$B:$B,'Fish per species per 100 m2'!$C236,'Fish Transects'!$D:$D,'Fish per species per 100 m2'!$B236,'Fish Transects'!$E:$E,'Fish per species per 100 m2'!$D236)</f>
        <v>6.6666666666666666E-2</v>
      </c>
      <c r="F236">
        <f>SUMIFS('Fish Transects'!T:T,'Fish Transects'!$H:$H,'Fish per species per 100 m2'!$A236,'Fish Transects'!$B:$B,'Fish per species per 100 m2'!$C236,'Fish Transects'!$D:$D,'Fish per species per 100 m2'!$B236,'Fish Transects'!$E:$E,'Fish per species per 100 m2'!$D236)</f>
        <v>13.895068756034814</v>
      </c>
      <c r="G236">
        <f>SUMIFS('Fish Transects'!U:U,'Fish Transects'!$H:$H,'Fish per species per 100 m2'!$A236,'Fish Transects'!$B:$B,'Fish per species per 100 m2'!$C236,'Fish Transects'!$D:$D,'Fish per species per 100 m2'!$B236,'Fish Transects'!$E:$E,'Fish per species per 100 m2'!$D236)</f>
        <v>2.0008899008690131</v>
      </c>
    </row>
    <row r="237" spans="1:7" x14ac:dyDescent="0.3">
      <c r="A237" t="s">
        <v>17</v>
      </c>
      <c r="B237" t="s">
        <v>159</v>
      </c>
      <c r="C237">
        <v>1</v>
      </c>
      <c r="D237">
        <v>1</v>
      </c>
      <c r="E237">
        <f>SUMIFS('Fish Transects'!S:S,'Fish Transects'!$H:$H,'Fish per species per 100 m2'!$A237,'Fish Transects'!$B:$B,'Fish per species per 100 m2'!$C237,'Fish Transects'!$D:$D,'Fish per species per 100 m2'!$B237,'Fish Transects'!$E:$E,'Fish per species per 100 m2'!$D237)</f>
        <v>1.6666666666666666E-2</v>
      </c>
      <c r="F237">
        <f>SUMIFS('Fish Transects'!T:T,'Fish Transects'!$H:$H,'Fish per species per 100 m2'!$A237,'Fish Transects'!$B:$B,'Fish per species per 100 m2'!$C237,'Fish Transects'!$D:$D,'Fish per species per 100 m2'!$B237,'Fish Transects'!$E:$E,'Fish per species per 100 m2'!$D237)</f>
        <v>0.43559952887152242</v>
      </c>
      <c r="G237">
        <f>SUMIFS('Fish Transects'!U:U,'Fish Transects'!$H:$H,'Fish per species per 100 m2'!$A237,'Fish Transects'!$B:$B,'Fish per species per 100 m2'!$C237,'Fish Transects'!$D:$D,'Fish per species per 100 m2'!$B237,'Fish Transects'!$E:$E,'Fish per species per 100 m2'!$D237)</f>
        <v>1.3067985866145672E-2</v>
      </c>
    </row>
    <row r="238" spans="1:7" x14ac:dyDescent="0.3">
      <c r="A238" t="s">
        <v>148</v>
      </c>
      <c r="B238" t="s">
        <v>159</v>
      </c>
      <c r="C238">
        <v>1</v>
      </c>
      <c r="D238">
        <v>1</v>
      </c>
      <c r="E238">
        <f>SUMIFS('Fish Transects'!S:S,'Fish Transects'!$H:$H,'Fish per species per 100 m2'!$A238,'Fish Transects'!$B:$B,'Fish per species per 100 m2'!$C238,'Fish Transects'!$D:$D,'Fish per species per 100 m2'!$B238,'Fish Transects'!$E:$E,'Fish per species per 100 m2'!$D238)</f>
        <v>91.666666666666671</v>
      </c>
      <c r="F238">
        <f>SUMIFS('Fish Transects'!T:T,'Fish Transects'!$H:$H,'Fish per species per 100 m2'!$A238,'Fish Transects'!$B:$B,'Fish per species per 100 m2'!$C238,'Fish Transects'!$D:$D,'Fish per species per 100 m2'!$B238,'Fish Transects'!$E:$E,'Fish per species per 100 m2'!$D238)</f>
        <v>87.318270061806032</v>
      </c>
      <c r="G238">
        <f>SUMIFS('Fish Transects'!U:U,'Fish Transects'!$H:$H,'Fish per species per 100 m2'!$A238,'Fish Transects'!$B:$B,'Fish per species per 100 m2'!$C238,'Fish Transects'!$D:$D,'Fish per species per 100 m2'!$B238,'Fish Transects'!$E:$E,'Fish per species per 100 m2'!$D238)</f>
        <v>1.3097740509270903</v>
      </c>
    </row>
    <row r="239" spans="1:7" x14ac:dyDescent="0.3">
      <c r="A239" t="s">
        <v>23</v>
      </c>
      <c r="B239" t="s">
        <v>159</v>
      </c>
      <c r="C239">
        <v>1</v>
      </c>
      <c r="D239">
        <v>1</v>
      </c>
      <c r="E239">
        <f>SUMIFS('Fish Transects'!S:S,'Fish Transects'!$H:$H,'Fish per species per 100 m2'!$A239,'Fish Transects'!$B:$B,'Fish per species per 100 m2'!$C239,'Fish Transects'!$D:$D,'Fish per species per 100 m2'!$B239,'Fish Transects'!$E:$E,'Fish per species per 100 m2'!$D239)</f>
        <v>1.6666666666666667</v>
      </c>
      <c r="F239">
        <f>SUMIFS('Fish Transects'!T:T,'Fish Transects'!$H:$H,'Fish per species per 100 m2'!$A239,'Fish Transects'!$B:$B,'Fish per species per 100 m2'!$C239,'Fish Transects'!$D:$D,'Fish per species per 100 m2'!$B239,'Fish Transects'!$E:$E,'Fish per species per 100 m2'!$D239)</f>
        <v>7.8267726933220914</v>
      </c>
      <c r="G239">
        <f>SUMIFS('Fish Transects'!U:U,'Fish Transects'!$H:$H,'Fish per species per 100 m2'!$A239,'Fish Transects'!$B:$B,'Fish per species per 100 m2'!$C239,'Fish Transects'!$D:$D,'Fish per species per 100 m2'!$B239,'Fish Transects'!$E:$E,'Fish per species per 100 m2'!$D239)</f>
        <v>4.1873233909273191</v>
      </c>
    </row>
    <row r="240" spans="1:7" x14ac:dyDescent="0.3">
      <c r="A240" t="s">
        <v>25</v>
      </c>
      <c r="B240" t="s">
        <v>159</v>
      </c>
      <c r="C240">
        <v>1</v>
      </c>
      <c r="D240">
        <v>1</v>
      </c>
      <c r="E240">
        <f>SUMIFS('Fish Transects'!S:S,'Fish Transects'!$H:$H,'Fish per species per 100 m2'!$A240,'Fish Transects'!$B:$B,'Fish per species per 100 m2'!$C240,'Fish Transects'!$D:$D,'Fish per species per 100 m2'!$B240,'Fish Transects'!$E:$E,'Fish per species per 100 m2'!$D240)</f>
        <v>3.3333333333333335</v>
      </c>
      <c r="F240">
        <f>SUMIFS('Fish Transects'!T:T,'Fish Transects'!$H:$H,'Fish per species per 100 m2'!$A240,'Fish Transects'!$B:$B,'Fish per species per 100 m2'!$C240,'Fish Transects'!$D:$D,'Fish per species per 100 m2'!$B240,'Fish Transects'!$E:$E,'Fish per species per 100 m2'!$D240)</f>
        <v>419.56079278563357</v>
      </c>
      <c r="G240">
        <f>SUMIFS('Fish Transects'!U:U,'Fish Transects'!$H:$H,'Fish per species per 100 m2'!$A240,'Fish Transects'!$B:$B,'Fish per species per 100 m2'!$C240,'Fish Transects'!$D:$D,'Fish per species per 100 m2'!$B240,'Fish Transects'!$E:$E,'Fish per species per 100 m2'!$D240)</f>
        <v>45.732126413634063</v>
      </c>
    </row>
    <row r="241" spans="1:7" x14ac:dyDescent="0.3">
      <c r="A241" t="s">
        <v>154</v>
      </c>
      <c r="B241" t="s">
        <v>159</v>
      </c>
      <c r="C241">
        <v>1</v>
      </c>
      <c r="D241">
        <v>1</v>
      </c>
      <c r="E241">
        <f>SUMIFS('Fish Transects'!S:S,'Fish Transects'!$H:$H,'Fish per species per 100 m2'!$A241,'Fish Transects'!$B:$B,'Fish per species per 100 m2'!$C241,'Fish Transects'!$D:$D,'Fish per species per 100 m2'!$B241,'Fish Transects'!$E:$E,'Fish per species per 100 m2'!$D241)</f>
        <v>0</v>
      </c>
      <c r="F241">
        <f>SUMIFS('Fish Transects'!T:T,'Fish Transects'!$H:$H,'Fish per species per 100 m2'!$A241,'Fish Transects'!$B:$B,'Fish per species per 100 m2'!$C241,'Fish Transects'!$D:$D,'Fish per species per 100 m2'!$B241,'Fish Transects'!$E:$E,'Fish per species per 100 m2'!$D241)</f>
        <v>0</v>
      </c>
      <c r="G241">
        <f>SUMIFS('Fish Transects'!U:U,'Fish Transects'!$H:$H,'Fish per species per 100 m2'!$A241,'Fish Transects'!$B:$B,'Fish per species per 100 m2'!$C241,'Fish Transects'!$D:$D,'Fish per species per 100 m2'!$B241,'Fish Transects'!$E:$E,'Fish per species per 100 m2'!$D241)</f>
        <v>0</v>
      </c>
    </row>
    <row r="242" spans="1:7" x14ac:dyDescent="0.3">
      <c r="A242" t="s">
        <v>30</v>
      </c>
      <c r="B242" t="s">
        <v>159</v>
      </c>
      <c r="C242">
        <v>1</v>
      </c>
      <c r="D242">
        <v>1</v>
      </c>
      <c r="E242">
        <f>SUMIFS('Fish Transects'!S:S,'Fish Transects'!$H:$H,'Fish per species per 100 m2'!$A242,'Fish Transects'!$B:$B,'Fish per species per 100 m2'!$C242,'Fish Transects'!$D:$D,'Fish per species per 100 m2'!$B242,'Fish Transects'!$E:$E,'Fish per species per 100 m2'!$D242)</f>
        <v>0</v>
      </c>
      <c r="F242">
        <f>SUMIFS('Fish Transects'!T:T,'Fish Transects'!$H:$H,'Fish per species per 100 m2'!$A242,'Fish Transects'!$B:$B,'Fish per species per 100 m2'!$C242,'Fish Transects'!$D:$D,'Fish per species per 100 m2'!$B242,'Fish Transects'!$E:$E,'Fish per species per 100 m2'!$D242)</f>
        <v>0</v>
      </c>
      <c r="G242">
        <f>SUMIFS('Fish Transects'!U:U,'Fish Transects'!$H:$H,'Fish per species per 100 m2'!$A242,'Fish Transects'!$B:$B,'Fish per species per 100 m2'!$C242,'Fish Transects'!$D:$D,'Fish per species per 100 m2'!$B242,'Fish Transects'!$E:$E,'Fish per species per 100 m2'!$D242)</f>
        <v>0</v>
      </c>
    </row>
    <row r="243" spans="1:7" x14ac:dyDescent="0.3">
      <c r="A243" t="s">
        <v>32</v>
      </c>
      <c r="B243" t="s">
        <v>159</v>
      </c>
      <c r="C243">
        <v>1</v>
      </c>
      <c r="D243">
        <v>1</v>
      </c>
      <c r="E243">
        <f>SUMIFS('Fish Transects'!S:S,'Fish Transects'!$H:$H,'Fish per species per 100 m2'!$A243,'Fish Transects'!$B:$B,'Fish per species per 100 m2'!$C243,'Fish Transects'!$D:$D,'Fish per species per 100 m2'!$B243,'Fish Transects'!$E:$E,'Fish per species per 100 m2'!$D243)</f>
        <v>0</v>
      </c>
      <c r="F243">
        <f>SUMIFS('Fish Transects'!T:T,'Fish Transects'!$H:$H,'Fish per species per 100 m2'!$A243,'Fish Transects'!$B:$B,'Fish per species per 100 m2'!$C243,'Fish Transects'!$D:$D,'Fish per species per 100 m2'!$B243,'Fish Transects'!$E:$E,'Fish per species per 100 m2'!$D243)</f>
        <v>0</v>
      </c>
      <c r="G243">
        <f>SUMIFS('Fish Transects'!U:U,'Fish Transects'!$H:$H,'Fish per species per 100 m2'!$A243,'Fish Transects'!$B:$B,'Fish per species per 100 m2'!$C243,'Fish Transects'!$D:$D,'Fish per species per 100 m2'!$B243,'Fish Transects'!$E:$E,'Fish per species per 100 m2'!$D243)</f>
        <v>0</v>
      </c>
    </row>
    <row r="244" spans="1:7" x14ac:dyDescent="0.3">
      <c r="A244" t="s">
        <v>149</v>
      </c>
      <c r="B244" t="s">
        <v>159</v>
      </c>
      <c r="C244">
        <v>1</v>
      </c>
      <c r="D244">
        <v>1</v>
      </c>
      <c r="E244">
        <f>SUMIFS('Fish Transects'!S:S,'Fish Transects'!$H:$H,'Fish per species per 100 m2'!$A244,'Fish Transects'!$B:$B,'Fish per species per 100 m2'!$C244,'Fish Transects'!$D:$D,'Fish per species per 100 m2'!$B244,'Fish Transects'!$E:$E,'Fish per species per 100 m2'!$D244)</f>
        <v>0</v>
      </c>
      <c r="F244">
        <f>SUMIFS('Fish Transects'!T:T,'Fish Transects'!$H:$H,'Fish per species per 100 m2'!$A244,'Fish Transects'!$B:$B,'Fish per species per 100 m2'!$C244,'Fish Transects'!$D:$D,'Fish per species per 100 m2'!$B244,'Fish Transects'!$E:$E,'Fish per species per 100 m2'!$D244)</f>
        <v>0</v>
      </c>
      <c r="G244">
        <f>SUMIFS('Fish Transects'!U:U,'Fish Transects'!$H:$H,'Fish per species per 100 m2'!$A244,'Fish Transects'!$B:$B,'Fish per species per 100 m2'!$C244,'Fish Transects'!$D:$D,'Fish per species per 100 m2'!$B244,'Fish Transects'!$E:$E,'Fish per species per 100 m2'!$D244)</f>
        <v>0</v>
      </c>
    </row>
    <row r="245" spans="1:7" x14ac:dyDescent="0.3">
      <c r="A245" t="s">
        <v>38</v>
      </c>
      <c r="B245" t="s">
        <v>159</v>
      </c>
      <c r="C245">
        <v>1</v>
      </c>
      <c r="D245">
        <v>1</v>
      </c>
      <c r="E245">
        <f>SUMIFS('Fish Transects'!S:S,'Fish Transects'!$H:$H,'Fish per species per 100 m2'!$A245,'Fish Transects'!$B:$B,'Fish per species per 100 m2'!$C245,'Fish Transects'!$D:$D,'Fish per species per 100 m2'!$B245,'Fish Transects'!$E:$E,'Fish per species per 100 m2'!$D245)</f>
        <v>0</v>
      </c>
      <c r="F245">
        <f>SUMIFS('Fish Transects'!T:T,'Fish Transects'!$H:$H,'Fish per species per 100 m2'!$A245,'Fish Transects'!$B:$B,'Fish per species per 100 m2'!$C245,'Fish Transects'!$D:$D,'Fish per species per 100 m2'!$B245,'Fish Transects'!$E:$E,'Fish per species per 100 m2'!$D245)</f>
        <v>0</v>
      </c>
      <c r="G245">
        <f>SUMIFS('Fish Transects'!U:U,'Fish Transects'!$H:$H,'Fish per species per 100 m2'!$A245,'Fish Transects'!$B:$B,'Fish per species per 100 m2'!$C245,'Fish Transects'!$D:$D,'Fish per species per 100 m2'!$B245,'Fish Transects'!$E:$E,'Fish per species per 100 m2'!$D245)</f>
        <v>0</v>
      </c>
    </row>
    <row r="246" spans="1:7" x14ac:dyDescent="0.3">
      <c r="A246" t="s">
        <v>40</v>
      </c>
      <c r="B246" t="s">
        <v>159</v>
      </c>
      <c r="C246">
        <v>1</v>
      </c>
      <c r="D246">
        <v>1</v>
      </c>
      <c r="E246">
        <f>SUMIFS('Fish Transects'!S:S,'Fish Transects'!$H:$H,'Fish per species per 100 m2'!$A246,'Fish Transects'!$B:$B,'Fish per species per 100 m2'!$C246,'Fish Transects'!$D:$D,'Fish per species per 100 m2'!$B246,'Fish Transects'!$E:$E,'Fish per species per 100 m2'!$D246)</f>
        <v>0</v>
      </c>
      <c r="F246">
        <f>SUMIFS('Fish Transects'!T:T,'Fish Transects'!$H:$H,'Fish per species per 100 m2'!$A246,'Fish Transects'!$B:$B,'Fish per species per 100 m2'!$C246,'Fish Transects'!$D:$D,'Fish per species per 100 m2'!$B246,'Fish Transects'!$E:$E,'Fish per species per 100 m2'!$D246)</f>
        <v>0</v>
      </c>
      <c r="G246">
        <f>SUMIFS('Fish Transects'!U:U,'Fish Transects'!$H:$H,'Fish per species per 100 m2'!$A246,'Fish Transects'!$B:$B,'Fish per species per 100 m2'!$C246,'Fish Transects'!$D:$D,'Fish per species per 100 m2'!$B246,'Fish Transects'!$E:$E,'Fish per species per 100 m2'!$D246)</f>
        <v>0</v>
      </c>
    </row>
    <row r="247" spans="1:7" x14ac:dyDescent="0.3">
      <c r="A247" t="s">
        <v>42</v>
      </c>
      <c r="B247" t="s">
        <v>159</v>
      </c>
      <c r="C247">
        <v>1</v>
      </c>
      <c r="D247">
        <v>1</v>
      </c>
      <c r="E247">
        <f>SUMIFS('Fish Transects'!S:S,'Fish Transects'!$H:$H,'Fish per species per 100 m2'!$A247,'Fish Transects'!$B:$B,'Fish per species per 100 m2'!$C247,'Fish Transects'!$D:$D,'Fish per species per 100 m2'!$B247,'Fish Transects'!$E:$E,'Fish per species per 100 m2'!$D247)</f>
        <v>0</v>
      </c>
      <c r="F247">
        <f>SUMIFS('Fish Transects'!T:T,'Fish Transects'!$H:$H,'Fish per species per 100 m2'!$A247,'Fish Transects'!$B:$B,'Fish per species per 100 m2'!$C247,'Fish Transects'!$D:$D,'Fish per species per 100 m2'!$B247,'Fish Transects'!$E:$E,'Fish per species per 100 m2'!$D247)</f>
        <v>0</v>
      </c>
      <c r="G247">
        <f>SUMIFS('Fish Transects'!U:U,'Fish Transects'!$H:$H,'Fish per species per 100 m2'!$A247,'Fish Transects'!$B:$B,'Fish per species per 100 m2'!$C247,'Fish Transects'!$D:$D,'Fish per species per 100 m2'!$B247,'Fish Transects'!$E:$E,'Fish per species per 100 m2'!$D247)</f>
        <v>0</v>
      </c>
    </row>
    <row r="248" spans="1:7" x14ac:dyDescent="0.3">
      <c r="A248" t="s">
        <v>44</v>
      </c>
      <c r="B248" t="s">
        <v>159</v>
      </c>
      <c r="C248">
        <v>1</v>
      </c>
      <c r="D248">
        <v>1</v>
      </c>
      <c r="E248">
        <f>SUMIFS('Fish Transects'!S:S,'Fish Transects'!$H:$H,'Fish per species per 100 m2'!$A248,'Fish Transects'!$B:$B,'Fish per species per 100 m2'!$C248,'Fish Transects'!$D:$D,'Fish per species per 100 m2'!$B248,'Fish Transects'!$E:$E,'Fish per species per 100 m2'!$D248)</f>
        <v>0</v>
      </c>
      <c r="F248">
        <f>SUMIFS('Fish Transects'!T:T,'Fish Transects'!$H:$H,'Fish per species per 100 m2'!$A248,'Fish Transects'!$B:$B,'Fish per species per 100 m2'!$C248,'Fish Transects'!$D:$D,'Fish per species per 100 m2'!$B248,'Fish Transects'!$E:$E,'Fish per species per 100 m2'!$D248)</f>
        <v>0</v>
      </c>
      <c r="G248">
        <f>SUMIFS('Fish Transects'!U:U,'Fish Transects'!$H:$H,'Fish per species per 100 m2'!$A248,'Fish Transects'!$B:$B,'Fish per species per 100 m2'!$C248,'Fish Transects'!$D:$D,'Fish per species per 100 m2'!$B248,'Fish Transects'!$E:$E,'Fish per species per 100 m2'!$D248)</f>
        <v>0</v>
      </c>
    </row>
    <row r="249" spans="1:7" x14ac:dyDescent="0.3">
      <c r="A249" t="s">
        <v>12</v>
      </c>
      <c r="B249" t="s">
        <v>159</v>
      </c>
      <c r="C249">
        <v>1</v>
      </c>
      <c r="D249">
        <v>2</v>
      </c>
      <c r="E249">
        <f>SUMIFS('Fish Transects'!S:S,'Fish Transects'!$H:$H,'Fish per species per 100 m2'!$A249,'Fish Transects'!$B:$B,'Fish per species per 100 m2'!$C249,'Fish Transects'!$D:$D,'Fish per species per 100 m2'!$B249,'Fish Transects'!$E:$E,'Fish per species per 100 m2'!$D249)</f>
        <v>1.6666666666666667</v>
      </c>
      <c r="F249">
        <f>SUMIFS('Fish Transects'!T:T,'Fish Transects'!$H:$H,'Fish per species per 100 m2'!$A249,'Fish Transects'!$B:$B,'Fish per species per 100 m2'!$C249,'Fish Transects'!$D:$D,'Fish per species per 100 m2'!$B249,'Fish Transects'!$E:$E,'Fish per species per 100 m2'!$D249)</f>
        <v>322.42185293282574</v>
      </c>
      <c r="G249">
        <f>SUMIFS('Fish Transects'!U:U,'Fish Transects'!$H:$H,'Fish per species per 100 m2'!$A249,'Fish Transects'!$B:$B,'Fish per species per 100 m2'!$C249,'Fish Transects'!$D:$D,'Fish per species per 100 m2'!$B249,'Fish Transects'!$E:$E,'Fish per species per 100 m2'!$D249)</f>
        <v>46.428746822326907</v>
      </c>
    </row>
    <row r="250" spans="1:7" x14ac:dyDescent="0.3">
      <c r="A250" t="s">
        <v>17</v>
      </c>
      <c r="B250" t="s">
        <v>159</v>
      </c>
      <c r="C250">
        <v>1</v>
      </c>
      <c r="D250">
        <v>2</v>
      </c>
      <c r="E250">
        <f>SUMIFS('Fish Transects'!S:S,'Fish Transects'!$H:$H,'Fish per species per 100 m2'!$A250,'Fish Transects'!$B:$B,'Fish per species per 100 m2'!$C250,'Fish Transects'!$D:$D,'Fish per species per 100 m2'!$B250,'Fish Transects'!$E:$E,'Fish per species per 100 m2'!$D250)</f>
        <v>0</v>
      </c>
      <c r="F250">
        <f>SUMIFS('Fish Transects'!T:T,'Fish Transects'!$H:$H,'Fish per species per 100 m2'!$A250,'Fish Transects'!$B:$B,'Fish per species per 100 m2'!$C250,'Fish Transects'!$D:$D,'Fish per species per 100 m2'!$B250,'Fish Transects'!$E:$E,'Fish per species per 100 m2'!$D250)</f>
        <v>0</v>
      </c>
      <c r="G250">
        <f>SUMIFS('Fish Transects'!U:U,'Fish Transects'!$H:$H,'Fish per species per 100 m2'!$A250,'Fish Transects'!$B:$B,'Fish per species per 100 m2'!$C250,'Fish Transects'!$D:$D,'Fish per species per 100 m2'!$B250,'Fish Transects'!$E:$E,'Fish per species per 100 m2'!$D250)</f>
        <v>0</v>
      </c>
    </row>
    <row r="251" spans="1:7" x14ac:dyDescent="0.3">
      <c r="A251" t="s">
        <v>148</v>
      </c>
      <c r="B251" t="s">
        <v>159</v>
      </c>
      <c r="C251">
        <v>1</v>
      </c>
      <c r="D251">
        <v>2</v>
      </c>
      <c r="E251">
        <f>SUMIFS('Fish Transects'!S:S,'Fish Transects'!$H:$H,'Fish per species per 100 m2'!$A251,'Fish Transects'!$B:$B,'Fish per species per 100 m2'!$C251,'Fish Transects'!$D:$D,'Fish per species per 100 m2'!$B251,'Fish Transects'!$E:$E,'Fish per species per 100 m2'!$D251)</f>
        <v>145</v>
      </c>
      <c r="F251">
        <f>SUMIFS('Fish Transects'!T:T,'Fish Transects'!$H:$H,'Fish per species per 100 m2'!$A251,'Fish Transects'!$B:$B,'Fish per species per 100 m2'!$C251,'Fish Transects'!$D:$D,'Fish per species per 100 m2'!$B251,'Fish Transects'!$E:$E,'Fish per species per 100 m2'!$D251)</f>
        <v>180.89047264470977</v>
      </c>
      <c r="G251">
        <f>SUMIFS('Fish Transects'!U:U,'Fish Transects'!$H:$H,'Fish per species per 100 m2'!$A251,'Fish Transects'!$B:$B,'Fish per species per 100 m2'!$C251,'Fish Transects'!$D:$D,'Fish per species per 100 m2'!$B251,'Fish Transects'!$E:$E,'Fish per species per 100 m2'!$D251)</f>
        <v>2.7133570896706463</v>
      </c>
    </row>
    <row r="252" spans="1:7" x14ac:dyDescent="0.3">
      <c r="A252" t="s">
        <v>23</v>
      </c>
      <c r="B252" t="s">
        <v>159</v>
      </c>
      <c r="C252">
        <v>1</v>
      </c>
      <c r="D252">
        <v>2</v>
      </c>
      <c r="E252">
        <f>SUMIFS('Fish Transects'!S:S,'Fish Transects'!$H:$H,'Fish per species per 100 m2'!$A252,'Fish Transects'!$B:$B,'Fish per species per 100 m2'!$C252,'Fish Transects'!$D:$D,'Fish per species per 100 m2'!$B252,'Fish Transects'!$E:$E,'Fish per species per 100 m2'!$D252)</f>
        <v>3.3333333333333335</v>
      </c>
      <c r="F252">
        <f>SUMIFS('Fish Transects'!T:T,'Fish Transects'!$H:$H,'Fish per species per 100 m2'!$A252,'Fish Transects'!$B:$B,'Fish per species per 100 m2'!$C252,'Fish Transects'!$D:$D,'Fish per species per 100 m2'!$B252,'Fish Transects'!$E:$E,'Fish per species per 100 m2'!$D252)</f>
        <v>1354.2365794992029</v>
      </c>
      <c r="G252">
        <f>SUMIFS('Fish Transects'!U:U,'Fish Transects'!$H:$H,'Fish per species per 100 m2'!$A252,'Fish Transects'!$B:$B,'Fish per species per 100 m2'!$C252,'Fish Transects'!$D:$D,'Fish per species per 100 m2'!$B252,'Fish Transects'!$E:$E,'Fish per species per 100 m2'!$D252)</f>
        <v>724.51657003207356</v>
      </c>
    </row>
    <row r="253" spans="1:7" x14ac:dyDescent="0.3">
      <c r="A253" t="s">
        <v>25</v>
      </c>
      <c r="B253" t="s">
        <v>159</v>
      </c>
      <c r="C253">
        <v>1</v>
      </c>
      <c r="D253">
        <v>2</v>
      </c>
      <c r="E253">
        <f>SUMIFS('Fish Transects'!S:S,'Fish Transects'!$H:$H,'Fish per species per 100 m2'!$A253,'Fish Transects'!$B:$B,'Fish per species per 100 m2'!$C253,'Fish Transects'!$D:$D,'Fish per species per 100 m2'!$B253,'Fish Transects'!$E:$E,'Fish per species per 100 m2'!$D253)</f>
        <v>3.3333333333333335</v>
      </c>
      <c r="F253">
        <f>SUMIFS('Fish Transects'!T:T,'Fish Transects'!$H:$H,'Fish per species per 100 m2'!$A253,'Fish Transects'!$B:$B,'Fish per species per 100 m2'!$C253,'Fish Transects'!$D:$D,'Fish per species per 100 m2'!$B253,'Fish Transects'!$E:$E,'Fish per species per 100 m2'!$D253)</f>
        <v>967.9792953505339</v>
      </c>
      <c r="G253">
        <f>SUMIFS('Fish Transects'!U:U,'Fish Transects'!$H:$H,'Fish per species per 100 m2'!$A253,'Fish Transects'!$B:$B,'Fish per species per 100 m2'!$C253,'Fish Transects'!$D:$D,'Fish per species per 100 m2'!$B253,'Fish Transects'!$E:$E,'Fish per species per 100 m2'!$D253)</f>
        <v>105.50974319320821</v>
      </c>
    </row>
    <row r="254" spans="1:7" x14ac:dyDescent="0.3">
      <c r="A254" t="s">
        <v>154</v>
      </c>
      <c r="B254" t="s">
        <v>159</v>
      </c>
      <c r="C254">
        <v>1</v>
      </c>
      <c r="D254">
        <v>2</v>
      </c>
      <c r="E254">
        <f>SUMIFS('Fish Transects'!S:S,'Fish Transects'!$H:$H,'Fish per species per 100 m2'!$A254,'Fish Transects'!$B:$B,'Fish per species per 100 m2'!$C254,'Fish Transects'!$D:$D,'Fish per species per 100 m2'!$B254,'Fish Transects'!$E:$E,'Fish per species per 100 m2'!$D254)</f>
        <v>0</v>
      </c>
      <c r="F254">
        <f>SUMIFS('Fish Transects'!T:T,'Fish Transects'!$H:$H,'Fish per species per 100 m2'!$A254,'Fish Transects'!$B:$B,'Fish per species per 100 m2'!$C254,'Fish Transects'!$D:$D,'Fish per species per 100 m2'!$B254,'Fish Transects'!$E:$E,'Fish per species per 100 m2'!$D254)</f>
        <v>0</v>
      </c>
      <c r="G254">
        <f>SUMIFS('Fish Transects'!U:U,'Fish Transects'!$H:$H,'Fish per species per 100 m2'!$A254,'Fish Transects'!$B:$B,'Fish per species per 100 m2'!$C254,'Fish Transects'!$D:$D,'Fish per species per 100 m2'!$B254,'Fish Transects'!$E:$E,'Fish per species per 100 m2'!$D254)</f>
        <v>0</v>
      </c>
    </row>
    <row r="255" spans="1:7" x14ac:dyDescent="0.3">
      <c r="A255" t="s">
        <v>30</v>
      </c>
      <c r="B255" t="s">
        <v>159</v>
      </c>
      <c r="C255">
        <v>1</v>
      </c>
      <c r="D255">
        <v>2</v>
      </c>
      <c r="E255">
        <f>SUMIFS('Fish Transects'!S:S,'Fish Transects'!$H:$H,'Fish per species per 100 m2'!$A255,'Fish Transects'!$B:$B,'Fish per species per 100 m2'!$C255,'Fish Transects'!$D:$D,'Fish per species per 100 m2'!$B255,'Fish Transects'!$E:$E,'Fish per species per 100 m2'!$D255)</f>
        <v>0</v>
      </c>
      <c r="F255">
        <f>SUMIFS('Fish Transects'!T:T,'Fish Transects'!$H:$H,'Fish per species per 100 m2'!$A255,'Fish Transects'!$B:$B,'Fish per species per 100 m2'!$C255,'Fish Transects'!$D:$D,'Fish per species per 100 m2'!$B255,'Fish Transects'!$E:$E,'Fish per species per 100 m2'!$D255)</f>
        <v>0</v>
      </c>
      <c r="G255">
        <f>SUMIFS('Fish Transects'!U:U,'Fish Transects'!$H:$H,'Fish per species per 100 m2'!$A255,'Fish Transects'!$B:$B,'Fish per species per 100 m2'!$C255,'Fish Transects'!$D:$D,'Fish per species per 100 m2'!$B255,'Fish Transects'!$E:$E,'Fish per species per 100 m2'!$D255)</f>
        <v>0</v>
      </c>
    </row>
    <row r="256" spans="1:7" x14ac:dyDescent="0.3">
      <c r="A256" t="s">
        <v>32</v>
      </c>
      <c r="B256" t="s">
        <v>159</v>
      </c>
      <c r="C256">
        <v>1</v>
      </c>
      <c r="D256">
        <v>2</v>
      </c>
      <c r="E256">
        <f>SUMIFS('Fish Transects'!S:S,'Fish Transects'!$H:$H,'Fish per species per 100 m2'!$A256,'Fish Transects'!$B:$B,'Fish per species per 100 m2'!$C256,'Fish Transects'!$D:$D,'Fish per species per 100 m2'!$B256,'Fish Transects'!$E:$E,'Fish per species per 100 m2'!$D256)</f>
        <v>0</v>
      </c>
      <c r="F256">
        <f>SUMIFS('Fish Transects'!T:T,'Fish Transects'!$H:$H,'Fish per species per 100 m2'!$A256,'Fish Transects'!$B:$B,'Fish per species per 100 m2'!$C256,'Fish Transects'!$D:$D,'Fish per species per 100 m2'!$B256,'Fish Transects'!$E:$E,'Fish per species per 100 m2'!$D256)</f>
        <v>0</v>
      </c>
      <c r="G256">
        <f>SUMIFS('Fish Transects'!U:U,'Fish Transects'!$H:$H,'Fish per species per 100 m2'!$A256,'Fish Transects'!$B:$B,'Fish per species per 100 m2'!$C256,'Fish Transects'!$D:$D,'Fish per species per 100 m2'!$B256,'Fish Transects'!$E:$E,'Fish per species per 100 m2'!$D256)</f>
        <v>0</v>
      </c>
    </row>
    <row r="257" spans="1:7" x14ac:dyDescent="0.3">
      <c r="A257" t="s">
        <v>149</v>
      </c>
      <c r="B257" t="s">
        <v>159</v>
      </c>
      <c r="C257">
        <v>1</v>
      </c>
      <c r="D257">
        <v>2</v>
      </c>
      <c r="E257">
        <f>SUMIFS('Fish Transects'!S:S,'Fish Transects'!$H:$H,'Fish per species per 100 m2'!$A257,'Fish Transects'!$B:$B,'Fish per species per 100 m2'!$C257,'Fish Transects'!$D:$D,'Fish per species per 100 m2'!$B257,'Fish Transects'!$E:$E,'Fish per species per 100 m2'!$D257)</f>
        <v>0</v>
      </c>
      <c r="F257">
        <f>SUMIFS('Fish Transects'!T:T,'Fish Transects'!$H:$H,'Fish per species per 100 m2'!$A257,'Fish Transects'!$B:$B,'Fish per species per 100 m2'!$C257,'Fish Transects'!$D:$D,'Fish per species per 100 m2'!$B257,'Fish Transects'!$E:$E,'Fish per species per 100 m2'!$D257)</f>
        <v>0</v>
      </c>
      <c r="G257">
        <f>SUMIFS('Fish Transects'!U:U,'Fish Transects'!$H:$H,'Fish per species per 100 m2'!$A257,'Fish Transects'!$B:$B,'Fish per species per 100 m2'!$C257,'Fish Transects'!$D:$D,'Fish per species per 100 m2'!$B257,'Fish Transects'!$E:$E,'Fish per species per 100 m2'!$D257)</f>
        <v>0</v>
      </c>
    </row>
    <row r="258" spans="1:7" x14ac:dyDescent="0.3">
      <c r="A258" t="s">
        <v>38</v>
      </c>
      <c r="B258" t="s">
        <v>159</v>
      </c>
      <c r="C258">
        <v>1</v>
      </c>
      <c r="D258">
        <v>2</v>
      </c>
      <c r="E258">
        <f>SUMIFS('Fish Transects'!S:S,'Fish Transects'!$H:$H,'Fish per species per 100 m2'!$A258,'Fish Transects'!$B:$B,'Fish per species per 100 m2'!$C258,'Fish Transects'!$D:$D,'Fish per species per 100 m2'!$B258,'Fish Transects'!$E:$E,'Fish per species per 100 m2'!$D258)</f>
        <v>0</v>
      </c>
      <c r="F258">
        <f>SUMIFS('Fish Transects'!T:T,'Fish Transects'!$H:$H,'Fish per species per 100 m2'!$A258,'Fish Transects'!$B:$B,'Fish per species per 100 m2'!$C258,'Fish Transects'!$D:$D,'Fish per species per 100 m2'!$B258,'Fish Transects'!$E:$E,'Fish per species per 100 m2'!$D258)</f>
        <v>0</v>
      </c>
      <c r="G258">
        <f>SUMIFS('Fish Transects'!U:U,'Fish Transects'!$H:$H,'Fish per species per 100 m2'!$A258,'Fish Transects'!$B:$B,'Fish per species per 100 m2'!$C258,'Fish Transects'!$D:$D,'Fish per species per 100 m2'!$B258,'Fish Transects'!$E:$E,'Fish per species per 100 m2'!$D258)</f>
        <v>0</v>
      </c>
    </row>
    <row r="259" spans="1:7" x14ac:dyDescent="0.3">
      <c r="A259" t="s">
        <v>40</v>
      </c>
      <c r="B259" t="s">
        <v>159</v>
      </c>
      <c r="C259">
        <v>1</v>
      </c>
      <c r="D259">
        <v>2</v>
      </c>
      <c r="E259">
        <f>SUMIFS('Fish Transects'!S:S,'Fish Transects'!$H:$H,'Fish per species per 100 m2'!$A259,'Fish Transects'!$B:$B,'Fish per species per 100 m2'!$C259,'Fish Transects'!$D:$D,'Fish per species per 100 m2'!$B259,'Fish Transects'!$E:$E,'Fish per species per 100 m2'!$D259)</f>
        <v>0</v>
      </c>
      <c r="F259">
        <f>SUMIFS('Fish Transects'!T:T,'Fish Transects'!$H:$H,'Fish per species per 100 m2'!$A259,'Fish Transects'!$B:$B,'Fish per species per 100 m2'!$C259,'Fish Transects'!$D:$D,'Fish per species per 100 m2'!$B259,'Fish Transects'!$E:$E,'Fish per species per 100 m2'!$D259)</f>
        <v>0</v>
      </c>
      <c r="G259">
        <f>SUMIFS('Fish Transects'!U:U,'Fish Transects'!$H:$H,'Fish per species per 100 m2'!$A259,'Fish Transects'!$B:$B,'Fish per species per 100 m2'!$C259,'Fish Transects'!$D:$D,'Fish per species per 100 m2'!$B259,'Fish Transects'!$E:$E,'Fish per species per 100 m2'!$D259)</f>
        <v>0</v>
      </c>
    </row>
    <row r="260" spans="1:7" x14ac:dyDescent="0.3">
      <c r="A260" t="s">
        <v>42</v>
      </c>
      <c r="B260" t="s">
        <v>159</v>
      </c>
      <c r="C260">
        <v>1</v>
      </c>
      <c r="D260">
        <v>2</v>
      </c>
      <c r="E260">
        <f>SUMIFS('Fish Transects'!S:S,'Fish Transects'!$H:$H,'Fish per species per 100 m2'!$A260,'Fish Transects'!$B:$B,'Fish per species per 100 m2'!$C260,'Fish Transects'!$D:$D,'Fish per species per 100 m2'!$B260,'Fish Transects'!$E:$E,'Fish per species per 100 m2'!$D260)</f>
        <v>0</v>
      </c>
      <c r="F260">
        <f>SUMIFS('Fish Transects'!T:T,'Fish Transects'!$H:$H,'Fish per species per 100 m2'!$A260,'Fish Transects'!$B:$B,'Fish per species per 100 m2'!$C260,'Fish Transects'!$D:$D,'Fish per species per 100 m2'!$B260,'Fish Transects'!$E:$E,'Fish per species per 100 m2'!$D260)</f>
        <v>0</v>
      </c>
      <c r="G260">
        <f>SUMIFS('Fish Transects'!U:U,'Fish Transects'!$H:$H,'Fish per species per 100 m2'!$A260,'Fish Transects'!$B:$B,'Fish per species per 100 m2'!$C260,'Fish Transects'!$D:$D,'Fish per species per 100 m2'!$B260,'Fish Transects'!$E:$E,'Fish per species per 100 m2'!$D260)</f>
        <v>0</v>
      </c>
    </row>
    <row r="261" spans="1:7" x14ac:dyDescent="0.3">
      <c r="A261" t="s">
        <v>44</v>
      </c>
      <c r="B261" t="s">
        <v>159</v>
      </c>
      <c r="C261">
        <v>1</v>
      </c>
      <c r="D261">
        <v>2</v>
      </c>
      <c r="E261">
        <f>SUMIFS('Fish Transects'!S:S,'Fish Transects'!$H:$H,'Fish per species per 100 m2'!$A261,'Fish Transects'!$B:$B,'Fish per species per 100 m2'!$C261,'Fish Transects'!$D:$D,'Fish per species per 100 m2'!$B261,'Fish Transects'!$E:$E,'Fish per species per 100 m2'!$D261)</f>
        <v>0</v>
      </c>
      <c r="F261">
        <f>SUMIFS('Fish Transects'!T:T,'Fish Transects'!$H:$H,'Fish per species per 100 m2'!$A261,'Fish Transects'!$B:$B,'Fish per species per 100 m2'!$C261,'Fish Transects'!$D:$D,'Fish per species per 100 m2'!$B261,'Fish Transects'!$E:$E,'Fish per species per 100 m2'!$D261)</f>
        <v>0</v>
      </c>
      <c r="G261">
        <f>SUMIFS('Fish Transects'!U:U,'Fish Transects'!$H:$H,'Fish per species per 100 m2'!$A261,'Fish Transects'!$B:$B,'Fish per species per 100 m2'!$C261,'Fish Transects'!$D:$D,'Fish per species per 100 m2'!$B261,'Fish Transects'!$E:$E,'Fish per species per 100 m2'!$D261)</f>
        <v>0</v>
      </c>
    </row>
    <row r="262" spans="1:7" x14ac:dyDescent="0.3">
      <c r="A262" t="s">
        <v>12</v>
      </c>
      <c r="B262" t="s">
        <v>159</v>
      </c>
      <c r="C262">
        <v>1</v>
      </c>
      <c r="D262">
        <v>3</v>
      </c>
      <c r="E262">
        <f>SUMIFS('Fish Transects'!S:S,'Fish Transects'!$H:$H,'Fish per species per 100 m2'!$A262,'Fish Transects'!$B:$B,'Fish per species per 100 m2'!$C262,'Fish Transects'!$D:$D,'Fish per species per 100 m2'!$B262,'Fish Transects'!$E:$E,'Fish per species per 100 m2'!$D262)</f>
        <v>0</v>
      </c>
      <c r="F262">
        <f>SUMIFS('Fish Transects'!T:T,'Fish Transects'!$H:$H,'Fish per species per 100 m2'!$A262,'Fish Transects'!$B:$B,'Fish per species per 100 m2'!$C262,'Fish Transects'!$D:$D,'Fish per species per 100 m2'!$B262,'Fish Transects'!$E:$E,'Fish per species per 100 m2'!$D262)</f>
        <v>0</v>
      </c>
      <c r="G262">
        <f>SUMIFS('Fish Transects'!U:U,'Fish Transects'!$H:$H,'Fish per species per 100 m2'!$A262,'Fish Transects'!$B:$B,'Fish per species per 100 m2'!$C262,'Fish Transects'!$D:$D,'Fish per species per 100 m2'!$B262,'Fish Transects'!$E:$E,'Fish per species per 100 m2'!$D262)</f>
        <v>0</v>
      </c>
    </row>
    <row r="263" spans="1:7" x14ac:dyDescent="0.3">
      <c r="A263" t="s">
        <v>17</v>
      </c>
      <c r="B263" t="s">
        <v>159</v>
      </c>
      <c r="C263">
        <v>1</v>
      </c>
      <c r="D263">
        <v>3</v>
      </c>
      <c r="E263">
        <f>SUMIFS('Fish Transects'!S:S,'Fish Transects'!$H:$H,'Fish per species per 100 m2'!$A263,'Fish Transects'!$B:$B,'Fish per species per 100 m2'!$C263,'Fish Transects'!$D:$D,'Fish per species per 100 m2'!$B263,'Fish Transects'!$E:$E,'Fish per species per 100 m2'!$D263)</f>
        <v>10</v>
      </c>
      <c r="F263">
        <f>SUMIFS('Fish Transects'!T:T,'Fish Transects'!$H:$H,'Fish per species per 100 m2'!$A263,'Fish Transects'!$B:$B,'Fish per species per 100 m2'!$C263,'Fish Transects'!$D:$D,'Fish per species per 100 m2'!$B263,'Fish Transects'!$E:$E,'Fish per species per 100 m2'!$D263)</f>
        <v>404.37999146373545</v>
      </c>
      <c r="G263">
        <f>SUMIFS('Fish Transects'!U:U,'Fish Transects'!$H:$H,'Fish per species per 100 m2'!$A263,'Fish Transects'!$B:$B,'Fish per species per 100 m2'!$C263,'Fish Transects'!$D:$D,'Fish per species per 100 m2'!$B263,'Fish Transects'!$E:$E,'Fish per species per 100 m2'!$D263)</f>
        <v>12.131399743912063</v>
      </c>
    </row>
    <row r="264" spans="1:7" x14ac:dyDescent="0.3">
      <c r="A264" t="s">
        <v>148</v>
      </c>
      <c r="B264" t="s">
        <v>159</v>
      </c>
      <c r="C264">
        <v>1</v>
      </c>
      <c r="D264">
        <v>3</v>
      </c>
      <c r="E264">
        <f>SUMIFS('Fish Transects'!S:S,'Fish Transects'!$H:$H,'Fish per species per 100 m2'!$A264,'Fish Transects'!$B:$B,'Fish per species per 100 m2'!$C264,'Fish Transects'!$D:$D,'Fish per species per 100 m2'!$B264,'Fish Transects'!$E:$E,'Fish per species per 100 m2'!$D264)</f>
        <v>140</v>
      </c>
      <c r="F264">
        <f>SUMIFS('Fish Transects'!T:T,'Fish Transects'!$H:$H,'Fish per species per 100 m2'!$A264,'Fish Transects'!$B:$B,'Fish per species per 100 m2'!$C264,'Fish Transects'!$D:$D,'Fish per species per 100 m2'!$B264,'Fish Transects'!$E:$E,'Fish per species per 100 m2'!$D264)</f>
        <v>289.80857873761954</v>
      </c>
      <c r="G264">
        <f>SUMIFS('Fish Transects'!U:U,'Fish Transects'!$H:$H,'Fish per species per 100 m2'!$A264,'Fish Transects'!$B:$B,'Fish per species per 100 m2'!$C264,'Fish Transects'!$D:$D,'Fish per species per 100 m2'!$B264,'Fish Transects'!$E:$E,'Fish per species per 100 m2'!$D264)</f>
        <v>4.3471286810642917</v>
      </c>
    </row>
    <row r="265" spans="1:7" x14ac:dyDescent="0.3">
      <c r="A265" t="s">
        <v>23</v>
      </c>
      <c r="B265" t="s">
        <v>159</v>
      </c>
      <c r="C265">
        <v>1</v>
      </c>
      <c r="D265">
        <v>3</v>
      </c>
      <c r="E265">
        <f>SUMIFS('Fish Transects'!S:S,'Fish Transects'!$H:$H,'Fish per species per 100 m2'!$A265,'Fish Transects'!$B:$B,'Fish per species per 100 m2'!$C265,'Fish Transects'!$D:$D,'Fish per species per 100 m2'!$B265,'Fish Transects'!$E:$E,'Fish per species per 100 m2'!$D265)</f>
        <v>0</v>
      </c>
      <c r="F265">
        <f>SUMIFS('Fish Transects'!T:T,'Fish Transects'!$H:$H,'Fish per species per 100 m2'!$A265,'Fish Transects'!$B:$B,'Fish per species per 100 m2'!$C265,'Fish Transects'!$D:$D,'Fish per species per 100 m2'!$B265,'Fish Transects'!$E:$E,'Fish per species per 100 m2'!$D265)</f>
        <v>0</v>
      </c>
      <c r="G265">
        <f>SUMIFS('Fish Transects'!U:U,'Fish Transects'!$H:$H,'Fish per species per 100 m2'!$A265,'Fish Transects'!$B:$B,'Fish per species per 100 m2'!$C265,'Fish Transects'!$D:$D,'Fish per species per 100 m2'!$B265,'Fish Transects'!$E:$E,'Fish per species per 100 m2'!$D265)</f>
        <v>0</v>
      </c>
    </row>
    <row r="266" spans="1:7" x14ac:dyDescent="0.3">
      <c r="A266" t="s">
        <v>25</v>
      </c>
      <c r="B266" t="s">
        <v>159</v>
      </c>
      <c r="C266">
        <v>1</v>
      </c>
      <c r="D266">
        <v>3</v>
      </c>
      <c r="E266">
        <f>SUMIFS('Fish Transects'!S:S,'Fish Transects'!$H:$H,'Fish per species per 100 m2'!$A266,'Fish Transects'!$B:$B,'Fish per species per 100 m2'!$C266,'Fish Transects'!$D:$D,'Fish per species per 100 m2'!$B266,'Fish Transects'!$E:$E,'Fish per species per 100 m2'!$D266)</f>
        <v>1.6666666666666667</v>
      </c>
      <c r="F266">
        <f>SUMIFS('Fish Transects'!T:T,'Fish Transects'!$H:$H,'Fish per species per 100 m2'!$A266,'Fish Transects'!$B:$B,'Fish per species per 100 m2'!$C266,'Fish Transects'!$D:$D,'Fish per species per 100 m2'!$B266,'Fish Transects'!$E:$E,'Fish per species per 100 m2'!$D266)</f>
        <v>483.98964767526695</v>
      </c>
      <c r="G266">
        <f>SUMIFS('Fish Transects'!U:U,'Fish Transects'!$H:$H,'Fish per species per 100 m2'!$A266,'Fish Transects'!$B:$B,'Fish per species per 100 m2'!$C266,'Fish Transects'!$D:$D,'Fish per species per 100 m2'!$B266,'Fish Transects'!$E:$E,'Fish per species per 100 m2'!$D266)</f>
        <v>52.754871596604104</v>
      </c>
    </row>
    <row r="267" spans="1:7" x14ac:dyDescent="0.3">
      <c r="A267" t="s">
        <v>154</v>
      </c>
      <c r="B267" t="s">
        <v>159</v>
      </c>
      <c r="C267">
        <v>1</v>
      </c>
      <c r="D267">
        <v>3</v>
      </c>
      <c r="E267">
        <f>SUMIFS('Fish Transects'!S:S,'Fish Transects'!$H:$H,'Fish per species per 100 m2'!$A267,'Fish Transects'!$B:$B,'Fish per species per 100 m2'!$C267,'Fish Transects'!$D:$D,'Fish per species per 100 m2'!$B267,'Fish Transects'!$E:$E,'Fish per species per 100 m2'!$D267)</f>
        <v>0</v>
      </c>
      <c r="F267">
        <f>SUMIFS('Fish Transects'!T:T,'Fish Transects'!$H:$H,'Fish per species per 100 m2'!$A267,'Fish Transects'!$B:$B,'Fish per species per 100 m2'!$C267,'Fish Transects'!$D:$D,'Fish per species per 100 m2'!$B267,'Fish Transects'!$E:$E,'Fish per species per 100 m2'!$D267)</f>
        <v>0</v>
      </c>
      <c r="G267">
        <f>SUMIFS('Fish Transects'!U:U,'Fish Transects'!$H:$H,'Fish per species per 100 m2'!$A267,'Fish Transects'!$B:$B,'Fish per species per 100 m2'!$C267,'Fish Transects'!$D:$D,'Fish per species per 100 m2'!$B267,'Fish Transects'!$E:$E,'Fish per species per 100 m2'!$D267)</f>
        <v>0</v>
      </c>
    </row>
    <row r="268" spans="1:7" x14ac:dyDescent="0.3">
      <c r="A268" t="s">
        <v>30</v>
      </c>
      <c r="B268" t="s">
        <v>159</v>
      </c>
      <c r="C268">
        <v>1</v>
      </c>
      <c r="D268">
        <v>3</v>
      </c>
      <c r="E268">
        <f>SUMIFS('Fish Transects'!S:S,'Fish Transects'!$H:$H,'Fish per species per 100 m2'!$A268,'Fish Transects'!$B:$B,'Fish per species per 100 m2'!$C268,'Fish Transects'!$D:$D,'Fish per species per 100 m2'!$B268,'Fish Transects'!$E:$E,'Fish per species per 100 m2'!$D268)</f>
        <v>0</v>
      </c>
      <c r="F268">
        <f>SUMIFS('Fish Transects'!T:T,'Fish Transects'!$H:$H,'Fish per species per 100 m2'!$A268,'Fish Transects'!$B:$B,'Fish per species per 100 m2'!$C268,'Fish Transects'!$D:$D,'Fish per species per 100 m2'!$B268,'Fish Transects'!$E:$E,'Fish per species per 100 m2'!$D268)</f>
        <v>0</v>
      </c>
      <c r="G268">
        <f>SUMIFS('Fish Transects'!U:U,'Fish Transects'!$H:$H,'Fish per species per 100 m2'!$A268,'Fish Transects'!$B:$B,'Fish per species per 100 m2'!$C268,'Fish Transects'!$D:$D,'Fish per species per 100 m2'!$B268,'Fish Transects'!$E:$E,'Fish per species per 100 m2'!$D268)</f>
        <v>0</v>
      </c>
    </row>
    <row r="269" spans="1:7" x14ac:dyDescent="0.3">
      <c r="A269" t="s">
        <v>32</v>
      </c>
      <c r="B269" t="s">
        <v>159</v>
      </c>
      <c r="C269">
        <v>1</v>
      </c>
      <c r="D269">
        <v>3</v>
      </c>
      <c r="E269">
        <f>SUMIFS('Fish Transects'!S:S,'Fish Transects'!$H:$H,'Fish per species per 100 m2'!$A269,'Fish Transects'!$B:$B,'Fish per species per 100 m2'!$C269,'Fish Transects'!$D:$D,'Fish per species per 100 m2'!$B269,'Fish Transects'!$E:$E,'Fish per species per 100 m2'!$D269)</f>
        <v>0</v>
      </c>
      <c r="F269">
        <f>SUMIFS('Fish Transects'!T:T,'Fish Transects'!$H:$H,'Fish per species per 100 m2'!$A269,'Fish Transects'!$B:$B,'Fish per species per 100 m2'!$C269,'Fish Transects'!$D:$D,'Fish per species per 100 m2'!$B269,'Fish Transects'!$E:$E,'Fish per species per 100 m2'!$D269)</f>
        <v>0</v>
      </c>
      <c r="G269">
        <f>SUMIFS('Fish Transects'!U:U,'Fish Transects'!$H:$H,'Fish per species per 100 m2'!$A269,'Fish Transects'!$B:$B,'Fish per species per 100 m2'!$C269,'Fish Transects'!$D:$D,'Fish per species per 100 m2'!$B269,'Fish Transects'!$E:$E,'Fish per species per 100 m2'!$D269)</f>
        <v>0</v>
      </c>
    </row>
    <row r="270" spans="1:7" x14ac:dyDescent="0.3">
      <c r="A270" t="s">
        <v>149</v>
      </c>
      <c r="B270" t="s">
        <v>159</v>
      </c>
      <c r="C270">
        <v>1</v>
      </c>
      <c r="D270">
        <v>3</v>
      </c>
      <c r="E270">
        <f>SUMIFS('Fish Transects'!S:S,'Fish Transects'!$H:$H,'Fish per species per 100 m2'!$A270,'Fish Transects'!$B:$B,'Fish per species per 100 m2'!$C270,'Fish Transects'!$D:$D,'Fish per species per 100 m2'!$B270,'Fish Transects'!$E:$E,'Fish per species per 100 m2'!$D270)</f>
        <v>0</v>
      </c>
      <c r="F270">
        <f>SUMIFS('Fish Transects'!T:T,'Fish Transects'!$H:$H,'Fish per species per 100 m2'!$A270,'Fish Transects'!$B:$B,'Fish per species per 100 m2'!$C270,'Fish Transects'!$D:$D,'Fish per species per 100 m2'!$B270,'Fish Transects'!$E:$E,'Fish per species per 100 m2'!$D270)</f>
        <v>0</v>
      </c>
      <c r="G270">
        <f>SUMIFS('Fish Transects'!U:U,'Fish Transects'!$H:$H,'Fish per species per 100 m2'!$A270,'Fish Transects'!$B:$B,'Fish per species per 100 m2'!$C270,'Fish Transects'!$D:$D,'Fish per species per 100 m2'!$B270,'Fish Transects'!$E:$E,'Fish per species per 100 m2'!$D270)</f>
        <v>0</v>
      </c>
    </row>
    <row r="271" spans="1:7" x14ac:dyDescent="0.3">
      <c r="A271" t="s">
        <v>38</v>
      </c>
      <c r="B271" t="s">
        <v>159</v>
      </c>
      <c r="C271">
        <v>1</v>
      </c>
      <c r="D271">
        <v>3</v>
      </c>
      <c r="E271">
        <f>SUMIFS('Fish Transects'!S:S,'Fish Transects'!$H:$H,'Fish per species per 100 m2'!$A271,'Fish Transects'!$B:$B,'Fish per species per 100 m2'!$C271,'Fish Transects'!$D:$D,'Fish per species per 100 m2'!$B271,'Fish Transects'!$E:$E,'Fish per species per 100 m2'!$D271)</f>
        <v>0</v>
      </c>
      <c r="F271">
        <f>SUMIFS('Fish Transects'!T:T,'Fish Transects'!$H:$H,'Fish per species per 100 m2'!$A271,'Fish Transects'!$B:$B,'Fish per species per 100 m2'!$C271,'Fish Transects'!$D:$D,'Fish per species per 100 m2'!$B271,'Fish Transects'!$E:$E,'Fish per species per 100 m2'!$D271)</f>
        <v>0</v>
      </c>
      <c r="G271">
        <f>SUMIFS('Fish Transects'!U:U,'Fish Transects'!$H:$H,'Fish per species per 100 m2'!$A271,'Fish Transects'!$B:$B,'Fish per species per 100 m2'!$C271,'Fish Transects'!$D:$D,'Fish per species per 100 m2'!$B271,'Fish Transects'!$E:$E,'Fish per species per 100 m2'!$D271)</f>
        <v>0</v>
      </c>
    </row>
    <row r="272" spans="1:7" x14ac:dyDescent="0.3">
      <c r="A272" t="s">
        <v>40</v>
      </c>
      <c r="B272" t="s">
        <v>159</v>
      </c>
      <c r="C272">
        <v>1</v>
      </c>
      <c r="D272">
        <v>3</v>
      </c>
      <c r="E272">
        <f>SUMIFS('Fish Transects'!S:S,'Fish Transects'!$H:$H,'Fish per species per 100 m2'!$A272,'Fish Transects'!$B:$B,'Fish per species per 100 m2'!$C272,'Fish Transects'!$D:$D,'Fish per species per 100 m2'!$B272,'Fish Transects'!$E:$E,'Fish per species per 100 m2'!$D272)</f>
        <v>0</v>
      </c>
      <c r="F272">
        <f>SUMIFS('Fish Transects'!T:T,'Fish Transects'!$H:$H,'Fish per species per 100 m2'!$A272,'Fish Transects'!$B:$B,'Fish per species per 100 m2'!$C272,'Fish Transects'!$D:$D,'Fish per species per 100 m2'!$B272,'Fish Transects'!$E:$E,'Fish per species per 100 m2'!$D272)</f>
        <v>0</v>
      </c>
      <c r="G272">
        <f>SUMIFS('Fish Transects'!U:U,'Fish Transects'!$H:$H,'Fish per species per 100 m2'!$A272,'Fish Transects'!$B:$B,'Fish per species per 100 m2'!$C272,'Fish Transects'!$D:$D,'Fish per species per 100 m2'!$B272,'Fish Transects'!$E:$E,'Fish per species per 100 m2'!$D272)</f>
        <v>0</v>
      </c>
    </row>
    <row r="273" spans="1:7" x14ac:dyDescent="0.3">
      <c r="A273" t="s">
        <v>42</v>
      </c>
      <c r="B273" t="s">
        <v>159</v>
      </c>
      <c r="C273">
        <v>1</v>
      </c>
      <c r="D273">
        <v>3</v>
      </c>
      <c r="E273">
        <f>SUMIFS('Fish Transects'!S:S,'Fish Transects'!$H:$H,'Fish per species per 100 m2'!$A273,'Fish Transects'!$B:$B,'Fish per species per 100 m2'!$C273,'Fish Transects'!$D:$D,'Fish per species per 100 m2'!$B273,'Fish Transects'!$E:$E,'Fish per species per 100 m2'!$D273)</f>
        <v>0</v>
      </c>
      <c r="F273">
        <f>SUMIFS('Fish Transects'!T:T,'Fish Transects'!$H:$H,'Fish per species per 100 m2'!$A273,'Fish Transects'!$B:$B,'Fish per species per 100 m2'!$C273,'Fish Transects'!$D:$D,'Fish per species per 100 m2'!$B273,'Fish Transects'!$E:$E,'Fish per species per 100 m2'!$D273)</f>
        <v>0</v>
      </c>
      <c r="G273">
        <f>SUMIFS('Fish Transects'!U:U,'Fish Transects'!$H:$H,'Fish per species per 100 m2'!$A273,'Fish Transects'!$B:$B,'Fish per species per 100 m2'!$C273,'Fish Transects'!$D:$D,'Fish per species per 100 m2'!$B273,'Fish Transects'!$E:$E,'Fish per species per 100 m2'!$D273)</f>
        <v>0</v>
      </c>
    </row>
    <row r="274" spans="1:7" x14ac:dyDescent="0.3">
      <c r="A274" t="s">
        <v>44</v>
      </c>
      <c r="B274" t="s">
        <v>159</v>
      </c>
      <c r="C274">
        <v>1</v>
      </c>
      <c r="D274">
        <v>3</v>
      </c>
      <c r="E274">
        <f>SUMIFS('Fish Transects'!S:S,'Fish Transects'!$H:$H,'Fish per species per 100 m2'!$A274,'Fish Transects'!$B:$B,'Fish per species per 100 m2'!$C274,'Fish Transects'!$D:$D,'Fish per species per 100 m2'!$B274,'Fish Transects'!$E:$E,'Fish per species per 100 m2'!$D274)</f>
        <v>0</v>
      </c>
      <c r="F274">
        <f>SUMIFS('Fish Transects'!T:T,'Fish Transects'!$H:$H,'Fish per species per 100 m2'!$A274,'Fish Transects'!$B:$B,'Fish per species per 100 m2'!$C274,'Fish Transects'!$D:$D,'Fish per species per 100 m2'!$B274,'Fish Transects'!$E:$E,'Fish per species per 100 m2'!$D274)</f>
        <v>0</v>
      </c>
      <c r="G274">
        <f>SUMIFS('Fish Transects'!U:U,'Fish Transects'!$H:$H,'Fish per species per 100 m2'!$A274,'Fish Transects'!$B:$B,'Fish per species per 100 m2'!$C274,'Fish Transects'!$D:$D,'Fish per species per 100 m2'!$B274,'Fish Transects'!$E:$E,'Fish per species per 100 m2'!$D274)</f>
        <v>0</v>
      </c>
    </row>
    <row r="275" spans="1:7" x14ac:dyDescent="0.3">
      <c r="A275" t="s">
        <v>12</v>
      </c>
      <c r="B275" t="s">
        <v>159</v>
      </c>
      <c r="C275">
        <v>2</v>
      </c>
      <c r="D275">
        <v>1</v>
      </c>
      <c r="E275">
        <f>SUMIFS('Fish Transects'!S:S,'Fish Transects'!$H:$H,'Fish per species per 100 m2'!$A275,'Fish Transects'!$B:$B,'Fish per species per 100 m2'!$C275,'Fish Transects'!$D:$D,'Fish per species per 100 m2'!$B275,'Fish Transects'!$E:$E,'Fish per species per 100 m2'!$D275)</f>
        <v>3.3333333333333335</v>
      </c>
      <c r="F275">
        <f>SUMIFS('Fish Transects'!T:T,'Fish Transects'!$H:$H,'Fish per species per 100 m2'!$A275,'Fish Transects'!$B:$B,'Fish per species per 100 m2'!$C275,'Fish Transects'!$D:$D,'Fish per species per 100 m2'!$B275,'Fish Transects'!$E:$E,'Fish per species per 100 m2'!$D275)</f>
        <v>472.11654607475066</v>
      </c>
      <c r="G275">
        <f>SUMIFS('Fish Transects'!U:U,'Fish Transects'!$H:$H,'Fish per species per 100 m2'!$A275,'Fish Transects'!$B:$B,'Fish per species per 100 m2'!$C275,'Fish Transects'!$D:$D,'Fish per species per 100 m2'!$B275,'Fish Transects'!$E:$E,'Fish per species per 100 m2'!$D275)</f>
        <v>67.984782634764088</v>
      </c>
    </row>
    <row r="276" spans="1:7" x14ac:dyDescent="0.3">
      <c r="A276" t="s">
        <v>17</v>
      </c>
      <c r="B276" t="s">
        <v>159</v>
      </c>
      <c r="C276">
        <v>2</v>
      </c>
      <c r="D276">
        <v>1</v>
      </c>
      <c r="E276">
        <f>SUMIFS('Fish Transects'!S:S,'Fish Transects'!$H:$H,'Fish per species per 100 m2'!$A276,'Fish Transects'!$B:$B,'Fish per species per 100 m2'!$C276,'Fish Transects'!$D:$D,'Fish per species per 100 m2'!$B276,'Fish Transects'!$E:$E,'Fish per species per 100 m2'!$D276)</f>
        <v>1.6666666666666667</v>
      </c>
      <c r="F276">
        <f>SUMIFS('Fish Transects'!T:T,'Fish Transects'!$H:$H,'Fish per species per 100 m2'!$A276,'Fish Transects'!$B:$B,'Fish per species per 100 m2'!$C276,'Fish Transects'!$D:$D,'Fish per species per 100 m2'!$B276,'Fish Transects'!$E:$E,'Fish per species per 100 m2'!$D276)</f>
        <v>0.19057399436595907</v>
      </c>
      <c r="G276">
        <f>SUMIFS('Fish Transects'!U:U,'Fish Transects'!$H:$H,'Fish per species per 100 m2'!$A276,'Fish Transects'!$B:$B,'Fish per species per 100 m2'!$C276,'Fish Transects'!$D:$D,'Fish per species per 100 m2'!$B276,'Fish Transects'!$E:$E,'Fish per species per 100 m2'!$D276)</f>
        <v>5.717219830978771E-3</v>
      </c>
    </row>
    <row r="277" spans="1:7" x14ac:dyDescent="0.3">
      <c r="A277" t="s">
        <v>148</v>
      </c>
      <c r="B277" t="s">
        <v>159</v>
      </c>
      <c r="C277">
        <v>2</v>
      </c>
      <c r="D277">
        <v>1</v>
      </c>
      <c r="E277">
        <f>SUMIFS('Fish Transects'!S:S,'Fish Transects'!$H:$H,'Fish per species per 100 m2'!$A277,'Fish Transects'!$B:$B,'Fish per species per 100 m2'!$C277,'Fish Transects'!$D:$D,'Fish per species per 100 m2'!$B277,'Fish Transects'!$E:$E,'Fish per species per 100 m2'!$D277)</f>
        <v>173.33333333333331</v>
      </c>
      <c r="F277">
        <f>SUMIFS('Fish Transects'!T:T,'Fish Transects'!$H:$H,'Fish per species per 100 m2'!$A277,'Fish Transects'!$B:$B,'Fish per species per 100 m2'!$C277,'Fish Transects'!$D:$D,'Fish per species per 100 m2'!$B277,'Fish Transects'!$E:$E,'Fish per species per 100 m2'!$D277)</f>
        <v>160.90050618737769</v>
      </c>
      <c r="G277">
        <f>SUMIFS('Fish Transects'!U:U,'Fish Transects'!$H:$H,'Fish per species per 100 m2'!$A277,'Fish Transects'!$B:$B,'Fish per species per 100 m2'!$C277,'Fish Transects'!$D:$D,'Fish per species per 100 m2'!$B277,'Fish Transects'!$E:$E,'Fish per species per 100 m2'!$D277)</f>
        <v>2.4135075928106646</v>
      </c>
    </row>
    <row r="278" spans="1:7" x14ac:dyDescent="0.3">
      <c r="A278" t="s">
        <v>23</v>
      </c>
      <c r="B278" t="s">
        <v>159</v>
      </c>
      <c r="C278">
        <v>2</v>
      </c>
      <c r="D278">
        <v>1</v>
      </c>
      <c r="E278">
        <f>SUMIFS('Fish Transects'!S:S,'Fish Transects'!$H:$H,'Fish per species per 100 m2'!$A278,'Fish Transects'!$B:$B,'Fish per species per 100 m2'!$C278,'Fish Transects'!$D:$D,'Fish per species per 100 m2'!$B278,'Fish Transects'!$E:$E,'Fish per species per 100 m2'!$D278)</f>
        <v>0</v>
      </c>
      <c r="F278">
        <f>SUMIFS('Fish Transects'!T:T,'Fish Transects'!$H:$H,'Fish per species per 100 m2'!$A278,'Fish Transects'!$B:$B,'Fish per species per 100 m2'!$C278,'Fish Transects'!$D:$D,'Fish per species per 100 m2'!$B278,'Fish Transects'!$E:$E,'Fish per species per 100 m2'!$D278)</f>
        <v>0</v>
      </c>
      <c r="G278">
        <f>SUMIFS('Fish Transects'!U:U,'Fish Transects'!$H:$H,'Fish per species per 100 m2'!$A278,'Fish Transects'!$B:$B,'Fish per species per 100 m2'!$C278,'Fish Transects'!$D:$D,'Fish per species per 100 m2'!$B278,'Fish Transects'!$E:$E,'Fish per species per 100 m2'!$D278)</f>
        <v>0</v>
      </c>
    </row>
    <row r="279" spans="1:7" x14ac:dyDescent="0.3">
      <c r="A279" t="s">
        <v>25</v>
      </c>
      <c r="B279" t="s">
        <v>159</v>
      </c>
      <c r="C279">
        <v>2</v>
      </c>
      <c r="D279">
        <v>1</v>
      </c>
      <c r="E279">
        <f>SUMIFS('Fish Transects'!S:S,'Fish Transects'!$H:$H,'Fish per species per 100 m2'!$A279,'Fish Transects'!$B:$B,'Fish per species per 100 m2'!$C279,'Fish Transects'!$D:$D,'Fish per species per 100 m2'!$B279,'Fish Transects'!$E:$E,'Fish per species per 100 m2'!$D279)</f>
        <v>0</v>
      </c>
      <c r="F279">
        <f>SUMIFS('Fish Transects'!T:T,'Fish Transects'!$H:$H,'Fish per species per 100 m2'!$A279,'Fish Transects'!$B:$B,'Fish per species per 100 m2'!$C279,'Fish Transects'!$D:$D,'Fish per species per 100 m2'!$B279,'Fish Transects'!$E:$E,'Fish per species per 100 m2'!$D279)</f>
        <v>0</v>
      </c>
      <c r="G279">
        <f>SUMIFS('Fish Transects'!U:U,'Fish Transects'!$H:$H,'Fish per species per 100 m2'!$A279,'Fish Transects'!$B:$B,'Fish per species per 100 m2'!$C279,'Fish Transects'!$D:$D,'Fish per species per 100 m2'!$B279,'Fish Transects'!$E:$E,'Fish per species per 100 m2'!$D279)</f>
        <v>0</v>
      </c>
    </row>
    <row r="280" spans="1:7" x14ac:dyDescent="0.3">
      <c r="A280" t="s">
        <v>154</v>
      </c>
      <c r="B280" t="s">
        <v>159</v>
      </c>
      <c r="C280">
        <v>2</v>
      </c>
      <c r="D280">
        <v>1</v>
      </c>
      <c r="E280">
        <f>SUMIFS('Fish Transects'!S:S,'Fish Transects'!$H:$H,'Fish per species per 100 m2'!$A280,'Fish Transects'!$B:$B,'Fish per species per 100 m2'!$C280,'Fish Transects'!$D:$D,'Fish per species per 100 m2'!$B280,'Fish Transects'!$E:$E,'Fish per species per 100 m2'!$D280)</f>
        <v>0</v>
      </c>
      <c r="F280">
        <f>SUMIFS('Fish Transects'!T:T,'Fish Transects'!$H:$H,'Fish per species per 100 m2'!$A280,'Fish Transects'!$B:$B,'Fish per species per 100 m2'!$C280,'Fish Transects'!$D:$D,'Fish per species per 100 m2'!$B280,'Fish Transects'!$E:$E,'Fish per species per 100 m2'!$D280)</f>
        <v>0</v>
      </c>
      <c r="G280">
        <f>SUMIFS('Fish Transects'!U:U,'Fish Transects'!$H:$H,'Fish per species per 100 m2'!$A280,'Fish Transects'!$B:$B,'Fish per species per 100 m2'!$C280,'Fish Transects'!$D:$D,'Fish per species per 100 m2'!$B280,'Fish Transects'!$E:$E,'Fish per species per 100 m2'!$D280)</f>
        <v>0</v>
      </c>
    </row>
    <row r="281" spans="1:7" x14ac:dyDescent="0.3">
      <c r="A281" t="s">
        <v>30</v>
      </c>
      <c r="B281" t="s">
        <v>159</v>
      </c>
      <c r="C281">
        <v>2</v>
      </c>
      <c r="D281">
        <v>1</v>
      </c>
      <c r="E281">
        <f>SUMIFS('Fish Transects'!S:S,'Fish Transects'!$H:$H,'Fish per species per 100 m2'!$A281,'Fish Transects'!$B:$B,'Fish per species per 100 m2'!$C281,'Fish Transects'!$D:$D,'Fish per species per 100 m2'!$B281,'Fish Transects'!$E:$E,'Fish per species per 100 m2'!$D281)</f>
        <v>0</v>
      </c>
      <c r="F281">
        <f>SUMIFS('Fish Transects'!T:T,'Fish Transects'!$H:$H,'Fish per species per 100 m2'!$A281,'Fish Transects'!$B:$B,'Fish per species per 100 m2'!$C281,'Fish Transects'!$D:$D,'Fish per species per 100 m2'!$B281,'Fish Transects'!$E:$E,'Fish per species per 100 m2'!$D281)</f>
        <v>0</v>
      </c>
      <c r="G281">
        <f>SUMIFS('Fish Transects'!U:U,'Fish Transects'!$H:$H,'Fish per species per 100 m2'!$A281,'Fish Transects'!$B:$B,'Fish per species per 100 m2'!$C281,'Fish Transects'!$D:$D,'Fish per species per 100 m2'!$B281,'Fish Transects'!$E:$E,'Fish per species per 100 m2'!$D281)</f>
        <v>0</v>
      </c>
    </row>
    <row r="282" spans="1:7" x14ac:dyDescent="0.3">
      <c r="A282" t="s">
        <v>32</v>
      </c>
      <c r="B282" t="s">
        <v>159</v>
      </c>
      <c r="C282">
        <v>2</v>
      </c>
      <c r="D282">
        <v>1</v>
      </c>
      <c r="E282">
        <f>SUMIFS('Fish Transects'!S:S,'Fish Transects'!$H:$H,'Fish per species per 100 m2'!$A282,'Fish Transects'!$B:$B,'Fish per species per 100 m2'!$C282,'Fish Transects'!$D:$D,'Fish per species per 100 m2'!$B282,'Fish Transects'!$E:$E,'Fish per species per 100 m2'!$D282)</f>
        <v>0</v>
      </c>
      <c r="F282">
        <f>SUMIFS('Fish Transects'!T:T,'Fish Transects'!$H:$H,'Fish per species per 100 m2'!$A282,'Fish Transects'!$B:$B,'Fish per species per 100 m2'!$C282,'Fish Transects'!$D:$D,'Fish per species per 100 m2'!$B282,'Fish Transects'!$E:$E,'Fish per species per 100 m2'!$D282)</f>
        <v>0</v>
      </c>
      <c r="G282">
        <f>SUMIFS('Fish Transects'!U:U,'Fish Transects'!$H:$H,'Fish per species per 100 m2'!$A282,'Fish Transects'!$B:$B,'Fish per species per 100 m2'!$C282,'Fish Transects'!$D:$D,'Fish per species per 100 m2'!$B282,'Fish Transects'!$E:$E,'Fish per species per 100 m2'!$D282)</f>
        <v>0</v>
      </c>
    </row>
    <row r="283" spans="1:7" x14ac:dyDescent="0.3">
      <c r="A283" t="s">
        <v>149</v>
      </c>
      <c r="B283" t="s">
        <v>159</v>
      </c>
      <c r="C283">
        <v>2</v>
      </c>
      <c r="D283">
        <v>1</v>
      </c>
      <c r="E283">
        <f>SUMIFS('Fish Transects'!S:S,'Fish Transects'!$H:$H,'Fish per species per 100 m2'!$A283,'Fish Transects'!$B:$B,'Fish per species per 100 m2'!$C283,'Fish Transects'!$D:$D,'Fish per species per 100 m2'!$B283,'Fish Transects'!$E:$E,'Fish per species per 100 m2'!$D283)</f>
        <v>0</v>
      </c>
      <c r="F283">
        <f>SUMIFS('Fish Transects'!T:T,'Fish Transects'!$H:$H,'Fish per species per 100 m2'!$A283,'Fish Transects'!$B:$B,'Fish per species per 100 m2'!$C283,'Fish Transects'!$D:$D,'Fish per species per 100 m2'!$B283,'Fish Transects'!$E:$E,'Fish per species per 100 m2'!$D283)</f>
        <v>0</v>
      </c>
      <c r="G283">
        <f>SUMIFS('Fish Transects'!U:U,'Fish Transects'!$H:$H,'Fish per species per 100 m2'!$A283,'Fish Transects'!$B:$B,'Fish per species per 100 m2'!$C283,'Fish Transects'!$D:$D,'Fish per species per 100 m2'!$B283,'Fish Transects'!$E:$E,'Fish per species per 100 m2'!$D283)</f>
        <v>0</v>
      </c>
    </row>
    <row r="284" spans="1:7" x14ac:dyDescent="0.3">
      <c r="A284" t="s">
        <v>38</v>
      </c>
      <c r="B284" t="s">
        <v>159</v>
      </c>
      <c r="C284">
        <v>2</v>
      </c>
      <c r="D284">
        <v>1</v>
      </c>
      <c r="E284">
        <f>SUMIFS('Fish Transects'!S:S,'Fish Transects'!$H:$H,'Fish per species per 100 m2'!$A284,'Fish Transects'!$B:$B,'Fish per species per 100 m2'!$C284,'Fish Transects'!$D:$D,'Fish per species per 100 m2'!$B284,'Fish Transects'!$E:$E,'Fish per species per 100 m2'!$D284)</f>
        <v>0</v>
      </c>
      <c r="F284">
        <f>SUMIFS('Fish Transects'!T:T,'Fish Transects'!$H:$H,'Fish per species per 100 m2'!$A284,'Fish Transects'!$B:$B,'Fish per species per 100 m2'!$C284,'Fish Transects'!$D:$D,'Fish per species per 100 m2'!$B284,'Fish Transects'!$E:$E,'Fish per species per 100 m2'!$D284)</f>
        <v>0</v>
      </c>
      <c r="G284">
        <f>SUMIFS('Fish Transects'!U:U,'Fish Transects'!$H:$H,'Fish per species per 100 m2'!$A284,'Fish Transects'!$B:$B,'Fish per species per 100 m2'!$C284,'Fish Transects'!$D:$D,'Fish per species per 100 m2'!$B284,'Fish Transects'!$E:$E,'Fish per species per 100 m2'!$D284)</f>
        <v>0</v>
      </c>
    </row>
    <row r="285" spans="1:7" x14ac:dyDescent="0.3">
      <c r="A285" t="s">
        <v>40</v>
      </c>
      <c r="B285" t="s">
        <v>159</v>
      </c>
      <c r="C285">
        <v>2</v>
      </c>
      <c r="D285">
        <v>1</v>
      </c>
      <c r="E285">
        <f>SUMIFS('Fish Transects'!S:S,'Fish Transects'!$H:$H,'Fish per species per 100 m2'!$A285,'Fish Transects'!$B:$B,'Fish per species per 100 m2'!$C285,'Fish Transects'!$D:$D,'Fish per species per 100 m2'!$B285,'Fish Transects'!$E:$E,'Fish per species per 100 m2'!$D285)</f>
        <v>0</v>
      </c>
      <c r="F285">
        <f>SUMIFS('Fish Transects'!T:T,'Fish Transects'!$H:$H,'Fish per species per 100 m2'!$A285,'Fish Transects'!$B:$B,'Fish per species per 100 m2'!$C285,'Fish Transects'!$D:$D,'Fish per species per 100 m2'!$B285,'Fish Transects'!$E:$E,'Fish per species per 100 m2'!$D285)</f>
        <v>0</v>
      </c>
      <c r="G285">
        <f>SUMIFS('Fish Transects'!U:U,'Fish Transects'!$H:$H,'Fish per species per 100 m2'!$A285,'Fish Transects'!$B:$B,'Fish per species per 100 m2'!$C285,'Fish Transects'!$D:$D,'Fish per species per 100 m2'!$B285,'Fish Transects'!$E:$E,'Fish per species per 100 m2'!$D285)</f>
        <v>0</v>
      </c>
    </row>
    <row r="286" spans="1:7" x14ac:dyDescent="0.3">
      <c r="A286" t="s">
        <v>42</v>
      </c>
      <c r="B286" t="s">
        <v>159</v>
      </c>
      <c r="C286">
        <v>2</v>
      </c>
      <c r="D286">
        <v>1</v>
      </c>
      <c r="E286">
        <f>SUMIFS('Fish Transects'!S:S,'Fish Transects'!$H:$H,'Fish per species per 100 m2'!$A286,'Fish Transects'!$B:$B,'Fish per species per 100 m2'!$C286,'Fish Transects'!$D:$D,'Fish per species per 100 m2'!$B286,'Fish Transects'!$E:$E,'Fish per species per 100 m2'!$D286)</f>
        <v>0</v>
      </c>
      <c r="F286">
        <f>SUMIFS('Fish Transects'!T:T,'Fish Transects'!$H:$H,'Fish per species per 100 m2'!$A286,'Fish Transects'!$B:$B,'Fish per species per 100 m2'!$C286,'Fish Transects'!$D:$D,'Fish per species per 100 m2'!$B286,'Fish Transects'!$E:$E,'Fish per species per 100 m2'!$D286)</f>
        <v>0</v>
      </c>
      <c r="G286">
        <f>SUMIFS('Fish Transects'!U:U,'Fish Transects'!$H:$H,'Fish per species per 100 m2'!$A286,'Fish Transects'!$B:$B,'Fish per species per 100 m2'!$C286,'Fish Transects'!$D:$D,'Fish per species per 100 m2'!$B286,'Fish Transects'!$E:$E,'Fish per species per 100 m2'!$D286)</f>
        <v>0</v>
      </c>
    </row>
    <row r="287" spans="1:7" x14ac:dyDescent="0.3">
      <c r="A287" t="s">
        <v>44</v>
      </c>
      <c r="B287" t="s">
        <v>159</v>
      </c>
      <c r="C287">
        <v>2</v>
      </c>
      <c r="D287">
        <v>1</v>
      </c>
      <c r="E287">
        <f>SUMIFS('Fish Transects'!S:S,'Fish Transects'!$H:$H,'Fish per species per 100 m2'!$A287,'Fish Transects'!$B:$B,'Fish per species per 100 m2'!$C287,'Fish Transects'!$D:$D,'Fish per species per 100 m2'!$B287,'Fish Transects'!$E:$E,'Fish per species per 100 m2'!$D287)</f>
        <v>0</v>
      </c>
      <c r="F287">
        <f>SUMIFS('Fish Transects'!T:T,'Fish Transects'!$H:$H,'Fish per species per 100 m2'!$A287,'Fish Transects'!$B:$B,'Fish per species per 100 m2'!$C287,'Fish Transects'!$D:$D,'Fish per species per 100 m2'!$B287,'Fish Transects'!$E:$E,'Fish per species per 100 m2'!$D287)</f>
        <v>0</v>
      </c>
      <c r="G287">
        <f>SUMIFS('Fish Transects'!U:U,'Fish Transects'!$H:$H,'Fish per species per 100 m2'!$A287,'Fish Transects'!$B:$B,'Fish per species per 100 m2'!$C287,'Fish Transects'!$D:$D,'Fish per species per 100 m2'!$B287,'Fish Transects'!$E:$E,'Fish per species per 100 m2'!$D287)</f>
        <v>0</v>
      </c>
    </row>
    <row r="288" spans="1:7" x14ac:dyDescent="0.3">
      <c r="A288" t="s">
        <v>12</v>
      </c>
      <c r="B288" t="s">
        <v>159</v>
      </c>
      <c r="C288">
        <v>2</v>
      </c>
      <c r="D288">
        <v>2</v>
      </c>
      <c r="E288">
        <f>SUMIFS('Fish Transects'!S:S,'Fish Transects'!$H:$H,'Fish per species per 100 m2'!$A288,'Fish Transects'!$B:$B,'Fish per species per 100 m2'!$C288,'Fish Transects'!$D:$D,'Fish per species per 100 m2'!$B288,'Fish Transects'!$E:$E,'Fish per species per 100 m2'!$D288)</f>
        <v>0</v>
      </c>
      <c r="F288">
        <f>SUMIFS('Fish Transects'!T:T,'Fish Transects'!$H:$H,'Fish per species per 100 m2'!$A288,'Fish Transects'!$B:$B,'Fish per species per 100 m2'!$C288,'Fish Transects'!$D:$D,'Fish per species per 100 m2'!$B288,'Fish Transects'!$E:$E,'Fish per species per 100 m2'!$D288)</f>
        <v>0</v>
      </c>
      <c r="G288">
        <f>SUMIFS('Fish Transects'!U:U,'Fish Transects'!$H:$H,'Fish per species per 100 m2'!$A288,'Fish Transects'!$B:$B,'Fish per species per 100 m2'!$C288,'Fish Transects'!$D:$D,'Fish per species per 100 m2'!$B288,'Fish Transects'!$E:$E,'Fish per species per 100 m2'!$D288)</f>
        <v>0</v>
      </c>
    </row>
    <row r="289" spans="1:7" x14ac:dyDescent="0.3">
      <c r="A289" t="s">
        <v>17</v>
      </c>
      <c r="B289" t="s">
        <v>159</v>
      </c>
      <c r="C289">
        <v>2</v>
      </c>
      <c r="D289">
        <v>2</v>
      </c>
      <c r="E289">
        <f>SUMIFS('Fish Transects'!S:S,'Fish Transects'!$H:$H,'Fish per species per 100 m2'!$A289,'Fish Transects'!$B:$B,'Fish per species per 100 m2'!$C289,'Fish Transects'!$D:$D,'Fish per species per 100 m2'!$B289,'Fish Transects'!$E:$E,'Fish per species per 100 m2'!$D289)</f>
        <v>44.999999999999993</v>
      </c>
      <c r="F289">
        <f>SUMIFS('Fish Transects'!T:T,'Fish Transects'!$H:$H,'Fish per species per 100 m2'!$A289,'Fish Transects'!$B:$B,'Fish per species per 100 m2'!$C289,'Fish Transects'!$D:$D,'Fish per species per 100 m2'!$B289,'Fish Transects'!$E:$E,'Fish per species per 100 m2'!$D289)</f>
        <v>254.22975526091915</v>
      </c>
      <c r="G289">
        <f>SUMIFS('Fish Transects'!U:U,'Fish Transects'!$H:$H,'Fish per species per 100 m2'!$A289,'Fish Transects'!$B:$B,'Fish per species per 100 m2'!$C289,'Fish Transects'!$D:$D,'Fish per species per 100 m2'!$B289,'Fish Transects'!$E:$E,'Fish per species per 100 m2'!$D289)</f>
        <v>7.6268926578275735</v>
      </c>
    </row>
    <row r="290" spans="1:7" x14ac:dyDescent="0.3">
      <c r="A290" t="s">
        <v>148</v>
      </c>
      <c r="B290" t="s">
        <v>159</v>
      </c>
      <c r="C290">
        <v>2</v>
      </c>
      <c r="D290">
        <v>2</v>
      </c>
      <c r="E290">
        <f>SUMIFS('Fish Transects'!S:S,'Fish Transects'!$H:$H,'Fish per species per 100 m2'!$A290,'Fish Transects'!$B:$B,'Fish per species per 100 m2'!$C290,'Fish Transects'!$D:$D,'Fish per species per 100 m2'!$B290,'Fish Transects'!$E:$E,'Fish per species per 100 m2'!$D290)</f>
        <v>138.33333333333331</v>
      </c>
      <c r="F290">
        <f>SUMIFS('Fish Transects'!T:T,'Fish Transects'!$H:$H,'Fish per species per 100 m2'!$A290,'Fish Transects'!$B:$B,'Fish per species per 100 m2'!$C290,'Fish Transects'!$D:$D,'Fish per species per 100 m2'!$B290,'Fish Transects'!$E:$E,'Fish per species per 100 m2'!$D290)</f>
        <v>152.92668524217331</v>
      </c>
      <c r="G290">
        <f>SUMIFS('Fish Transects'!U:U,'Fish Transects'!$H:$H,'Fish per species per 100 m2'!$A290,'Fish Transects'!$B:$B,'Fish per species per 100 m2'!$C290,'Fish Transects'!$D:$D,'Fish per species per 100 m2'!$B290,'Fish Transects'!$E:$E,'Fish per species per 100 m2'!$D290)</f>
        <v>2.293900278632599</v>
      </c>
    </row>
    <row r="291" spans="1:7" x14ac:dyDescent="0.3">
      <c r="A291" t="s">
        <v>23</v>
      </c>
      <c r="B291" t="s">
        <v>159</v>
      </c>
      <c r="C291">
        <v>2</v>
      </c>
      <c r="D291">
        <v>2</v>
      </c>
      <c r="E291">
        <f>SUMIFS('Fish Transects'!S:S,'Fish Transects'!$H:$H,'Fish per species per 100 m2'!$A291,'Fish Transects'!$B:$B,'Fish per species per 100 m2'!$C291,'Fish Transects'!$D:$D,'Fish per species per 100 m2'!$B291,'Fish Transects'!$E:$E,'Fish per species per 100 m2'!$D291)</f>
        <v>0</v>
      </c>
      <c r="F291">
        <f>SUMIFS('Fish Transects'!T:T,'Fish Transects'!$H:$H,'Fish per species per 100 m2'!$A291,'Fish Transects'!$B:$B,'Fish per species per 100 m2'!$C291,'Fish Transects'!$D:$D,'Fish per species per 100 m2'!$B291,'Fish Transects'!$E:$E,'Fish per species per 100 m2'!$D291)</f>
        <v>0</v>
      </c>
      <c r="G291">
        <f>SUMIFS('Fish Transects'!U:U,'Fish Transects'!$H:$H,'Fish per species per 100 m2'!$A291,'Fish Transects'!$B:$B,'Fish per species per 100 m2'!$C291,'Fish Transects'!$D:$D,'Fish per species per 100 m2'!$B291,'Fish Transects'!$E:$E,'Fish per species per 100 m2'!$D291)</f>
        <v>0</v>
      </c>
    </row>
    <row r="292" spans="1:7" x14ac:dyDescent="0.3">
      <c r="A292" t="s">
        <v>25</v>
      </c>
      <c r="B292" t="s">
        <v>159</v>
      </c>
      <c r="C292">
        <v>2</v>
      </c>
      <c r="D292">
        <v>2</v>
      </c>
      <c r="E292">
        <f>SUMIFS('Fish Transects'!S:S,'Fish Transects'!$H:$H,'Fish per species per 100 m2'!$A292,'Fish Transects'!$B:$B,'Fish per species per 100 m2'!$C292,'Fish Transects'!$D:$D,'Fish per species per 100 m2'!$B292,'Fish Transects'!$E:$E,'Fish per species per 100 m2'!$D292)</f>
        <v>0</v>
      </c>
      <c r="F292">
        <f>SUMIFS('Fish Transects'!T:T,'Fish Transects'!$H:$H,'Fish per species per 100 m2'!$A292,'Fish Transects'!$B:$B,'Fish per species per 100 m2'!$C292,'Fish Transects'!$D:$D,'Fish per species per 100 m2'!$B292,'Fish Transects'!$E:$E,'Fish per species per 100 m2'!$D292)</f>
        <v>0</v>
      </c>
      <c r="G292">
        <f>SUMIFS('Fish Transects'!U:U,'Fish Transects'!$H:$H,'Fish per species per 100 m2'!$A292,'Fish Transects'!$B:$B,'Fish per species per 100 m2'!$C292,'Fish Transects'!$D:$D,'Fish per species per 100 m2'!$B292,'Fish Transects'!$E:$E,'Fish per species per 100 m2'!$D292)</f>
        <v>0</v>
      </c>
    </row>
    <row r="293" spans="1:7" x14ac:dyDescent="0.3">
      <c r="A293" t="s">
        <v>154</v>
      </c>
      <c r="B293" t="s">
        <v>159</v>
      </c>
      <c r="C293">
        <v>2</v>
      </c>
      <c r="D293">
        <v>2</v>
      </c>
      <c r="E293">
        <f>SUMIFS('Fish Transects'!S:S,'Fish Transects'!$H:$H,'Fish per species per 100 m2'!$A293,'Fish Transects'!$B:$B,'Fish per species per 100 m2'!$C293,'Fish Transects'!$D:$D,'Fish per species per 100 m2'!$B293,'Fish Transects'!$E:$E,'Fish per species per 100 m2'!$D293)</f>
        <v>0</v>
      </c>
      <c r="F293">
        <f>SUMIFS('Fish Transects'!T:T,'Fish Transects'!$H:$H,'Fish per species per 100 m2'!$A293,'Fish Transects'!$B:$B,'Fish per species per 100 m2'!$C293,'Fish Transects'!$D:$D,'Fish per species per 100 m2'!$B293,'Fish Transects'!$E:$E,'Fish per species per 100 m2'!$D293)</f>
        <v>0</v>
      </c>
      <c r="G293">
        <f>SUMIFS('Fish Transects'!U:U,'Fish Transects'!$H:$H,'Fish per species per 100 m2'!$A293,'Fish Transects'!$B:$B,'Fish per species per 100 m2'!$C293,'Fish Transects'!$D:$D,'Fish per species per 100 m2'!$B293,'Fish Transects'!$E:$E,'Fish per species per 100 m2'!$D293)</f>
        <v>0</v>
      </c>
    </row>
    <row r="294" spans="1:7" x14ac:dyDescent="0.3">
      <c r="A294" t="s">
        <v>30</v>
      </c>
      <c r="B294" t="s">
        <v>159</v>
      </c>
      <c r="C294">
        <v>2</v>
      </c>
      <c r="D294">
        <v>2</v>
      </c>
      <c r="E294">
        <f>SUMIFS('Fish Transects'!S:S,'Fish Transects'!$H:$H,'Fish per species per 100 m2'!$A294,'Fish Transects'!$B:$B,'Fish per species per 100 m2'!$C294,'Fish Transects'!$D:$D,'Fish per species per 100 m2'!$B294,'Fish Transects'!$E:$E,'Fish per species per 100 m2'!$D294)</f>
        <v>0</v>
      </c>
      <c r="F294">
        <f>SUMIFS('Fish Transects'!T:T,'Fish Transects'!$H:$H,'Fish per species per 100 m2'!$A294,'Fish Transects'!$B:$B,'Fish per species per 100 m2'!$C294,'Fish Transects'!$D:$D,'Fish per species per 100 m2'!$B294,'Fish Transects'!$E:$E,'Fish per species per 100 m2'!$D294)</f>
        <v>0</v>
      </c>
      <c r="G294">
        <f>SUMIFS('Fish Transects'!U:U,'Fish Transects'!$H:$H,'Fish per species per 100 m2'!$A294,'Fish Transects'!$B:$B,'Fish per species per 100 m2'!$C294,'Fish Transects'!$D:$D,'Fish per species per 100 m2'!$B294,'Fish Transects'!$E:$E,'Fish per species per 100 m2'!$D294)</f>
        <v>0</v>
      </c>
    </row>
    <row r="295" spans="1:7" x14ac:dyDescent="0.3">
      <c r="A295" t="s">
        <v>32</v>
      </c>
      <c r="B295" t="s">
        <v>159</v>
      </c>
      <c r="C295">
        <v>2</v>
      </c>
      <c r="D295">
        <v>2</v>
      </c>
      <c r="E295">
        <f>SUMIFS('Fish Transects'!S:S,'Fish Transects'!$H:$H,'Fish per species per 100 m2'!$A295,'Fish Transects'!$B:$B,'Fish per species per 100 m2'!$C295,'Fish Transects'!$D:$D,'Fish per species per 100 m2'!$B295,'Fish Transects'!$E:$E,'Fish per species per 100 m2'!$D295)</f>
        <v>0</v>
      </c>
      <c r="F295">
        <f>SUMIFS('Fish Transects'!T:T,'Fish Transects'!$H:$H,'Fish per species per 100 m2'!$A295,'Fish Transects'!$B:$B,'Fish per species per 100 m2'!$C295,'Fish Transects'!$D:$D,'Fish per species per 100 m2'!$B295,'Fish Transects'!$E:$E,'Fish per species per 100 m2'!$D295)</f>
        <v>0</v>
      </c>
      <c r="G295">
        <f>SUMIFS('Fish Transects'!U:U,'Fish Transects'!$H:$H,'Fish per species per 100 m2'!$A295,'Fish Transects'!$B:$B,'Fish per species per 100 m2'!$C295,'Fish Transects'!$D:$D,'Fish per species per 100 m2'!$B295,'Fish Transects'!$E:$E,'Fish per species per 100 m2'!$D295)</f>
        <v>0</v>
      </c>
    </row>
    <row r="296" spans="1:7" x14ac:dyDescent="0.3">
      <c r="A296" t="s">
        <v>149</v>
      </c>
      <c r="B296" t="s">
        <v>159</v>
      </c>
      <c r="C296">
        <v>2</v>
      </c>
      <c r="D296">
        <v>2</v>
      </c>
      <c r="E296">
        <f>SUMIFS('Fish Transects'!S:S,'Fish Transects'!$H:$H,'Fish per species per 100 m2'!$A296,'Fish Transects'!$B:$B,'Fish per species per 100 m2'!$C296,'Fish Transects'!$D:$D,'Fish per species per 100 m2'!$B296,'Fish Transects'!$E:$E,'Fish per species per 100 m2'!$D296)</f>
        <v>0</v>
      </c>
      <c r="F296">
        <f>SUMIFS('Fish Transects'!T:T,'Fish Transects'!$H:$H,'Fish per species per 100 m2'!$A296,'Fish Transects'!$B:$B,'Fish per species per 100 m2'!$C296,'Fish Transects'!$D:$D,'Fish per species per 100 m2'!$B296,'Fish Transects'!$E:$E,'Fish per species per 100 m2'!$D296)</f>
        <v>0</v>
      </c>
      <c r="G296">
        <f>SUMIFS('Fish Transects'!U:U,'Fish Transects'!$H:$H,'Fish per species per 100 m2'!$A296,'Fish Transects'!$B:$B,'Fish per species per 100 m2'!$C296,'Fish Transects'!$D:$D,'Fish per species per 100 m2'!$B296,'Fish Transects'!$E:$E,'Fish per species per 100 m2'!$D296)</f>
        <v>0</v>
      </c>
    </row>
    <row r="297" spans="1:7" x14ac:dyDescent="0.3">
      <c r="A297" t="s">
        <v>38</v>
      </c>
      <c r="B297" t="s">
        <v>159</v>
      </c>
      <c r="C297">
        <v>2</v>
      </c>
      <c r="D297">
        <v>2</v>
      </c>
      <c r="E297">
        <f>SUMIFS('Fish Transects'!S:S,'Fish Transects'!$H:$H,'Fish per species per 100 m2'!$A297,'Fish Transects'!$B:$B,'Fish per species per 100 m2'!$C297,'Fish Transects'!$D:$D,'Fish per species per 100 m2'!$B297,'Fish Transects'!$E:$E,'Fish per species per 100 m2'!$D297)</f>
        <v>1.6666666666666667</v>
      </c>
      <c r="F297">
        <f>SUMIFS('Fish Transects'!T:T,'Fish Transects'!$H:$H,'Fish per species per 100 m2'!$A297,'Fish Transects'!$B:$B,'Fish per species per 100 m2'!$C297,'Fish Transects'!$D:$D,'Fish per species per 100 m2'!$B297,'Fish Transects'!$E:$E,'Fish per species per 100 m2'!$D297)</f>
        <v>96.028645833333343</v>
      </c>
      <c r="G297">
        <f>SUMIFS('Fish Transects'!U:U,'Fish Transects'!$H:$H,'Fish per species per 100 m2'!$A297,'Fish Transects'!$B:$B,'Fish per species per 100 m2'!$C297,'Fish Transects'!$D:$D,'Fish per species per 100 m2'!$B297,'Fish Transects'!$E:$E,'Fish per species per 100 m2'!$D297)</f>
        <v>9.6028645833333321</v>
      </c>
    </row>
    <row r="298" spans="1:7" x14ac:dyDescent="0.3">
      <c r="A298" t="s">
        <v>40</v>
      </c>
      <c r="B298" t="s">
        <v>159</v>
      </c>
      <c r="C298">
        <v>2</v>
      </c>
      <c r="D298">
        <v>2</v>
      </c>
      <c r="E298">
        <f>SUMIFS('Fish Transects'!S:S,'Fish Transects'!$H:$H,'Fish per species per 100 m2'!$A298,'Fish Transects'!$B:$B,'Fish per species per 100 m2'!$C298,'Fish Transects'!$D:$D,'Fish per species per 100 m2'!$B298,'Fish Transects'!$E:$E,'Fish per species per 100 m2'!$D298)</f>
        <v>0</v>
      </c>
      <c r="F298">
        <f>SUMIFS('Fish Transects'!T:T,'Fish Transects'!$H:$H,'Fish per species per 100 m2'!$A298,'Fish Transects'!$B:$B,'Fish per species per 100 m2'!$C298,'Fish Transects'!$D:$D,'Fish per species per 100 m2'!$B298,'Fish Transects'!$E:$E,'Fish per species per 100 m2'!$D298)</f>
        <v>0</v>
      </c>
      <c r="G298">
        <f>SUMIFS('Fish Transects'!U:U,'Fish Transects'!$H:$H,'Fish per species per 100 m2'!$A298,'Fish Transects'!$B:$B,'Fish per species per 100 m2'!$C298,'Fish Transects'!$D:$D,'Fish per species per 100 m2'!$B298,'Fish Transects'!$E:$E,'Fish per species per 100 m2'!$D298)</f>
        <v>0</v>
      </c>
    </row>
    <row r="299" spans="1:7" x14ac:dyDescent="0.3">
      <c r="A299" t="s">
        <v>42</v>
      </c>
      <c r="B299" t="s">
        <v>159</v>
      </c>
      <c r="C299">
        <v>2</v>
      </c>
      <c r="D299">
        <v>2</v>
      </c>
      <c r="E299">
        <f>SUMIFS('Fish Transects'!S:S,'Fish Transects'!$H:$H,'Fish per species per 100 m2'!$A299,'Fish Transects'!$B:$B,'Fish per species per 100 m2'!$C299,'Fish Transects'!$D:$D,'Fish per species per 100 m2'!$B299,'Fish Transects'!$E:$E,'Fish per species per 100 m2'!$D299)</f>
        <v>0</v>
      </c>
      <c r="F299">
        <f>SUMIFS('Fish Transects'!T:T,'Fish Transects'!$H:$H,'Fish per species per 100 m2'!$A299,'Fish Transects'!$B:$B,'Fish per species per 100 m2'!$C299,'Fish Transects'!$D:$D,'Fish per species per 100 m2'!$B299,'Fish Transects'!$E:$E,'Fish per species per 100 m2'!$D299)</f>
        <v>0</v>
      </c>
      <c r="G299">
        <f>SUMIFS('Fish Transects'!U:U,'Fish Transects'!$H:$H,'Fish per species per 100 m2'!$A299,'Fish Transects'!$B:$B,'Fish per species per 100 m2'!$C299,'Fish Transects'!$D:$D,'Fish per species per 100 m2'!$B299,'Fish Transects'!$E:$E,'Fish per species per 100 m2'!$D299)</f>
        <v>0</v>
      </c>
    </row>
    <row r="300" spans="1:7" x14ac:dyDescent="0.3">
      <c r="A300" t="s">
        <v>44</v>
      </c>
      <c r="B300" t="s">
        <v>159</v>
      </c>
      <c r="C300">
        <v>2</v>
      </c>
      <c r="D300">
        <v>2</v>
      </c>
      <c r="E300">
        <f>SUMIFS('Fish Transects'!S:S,'Fish Transects'!$H:$H,'Fish per species per 100 m2'!$A300,'Fish Transects'!$B:$B,'Fish per species per 100 m2'!$C300,'Fish Transects'!$D:$D,'Fish per species per 100 m2'!$B300,'Fish Transects'!$E:$E,'Fish per species per 100 m2'!$D300)</f>
        <v>0</v>
      </c>
      <c r="F300">
        <f>SUMIFS('Fish Transects'!T:T,'Fish Transects'!$H:$H,'Fish per species per 100 m2'!$A300,'Fish Transects'!$B:$B,'Fish per species per 100 m2'!$C300,'Fish Transects'!$D:$D,'Fish per species per 100 m2'!$B300,'Fish Transects'!$E:$E,'Fish per species per 100 m2'!$D300)</f>
        <v>0</v>
      </c>
      <c r="G300">
        <f>SUMIFS('Fish Transects'!U:U,'Fish Transects'!$H:$H,'Fish per species per 100 m2'!$A300,'Fish Transects'!$B:$B,'Fish per species per 100 m2'!$C300,'Fish Transects'!$D:$D,'Fish per species per 100 m2'!$B300,'Fish Transects'!$E:$E,'Fish per species per 100 m2'!$D300)</f>
        <v>0</v>
      </c>
    </row>
    <row r="301" spans="1:7" x14ac:dyDescent="0.3">
      <c r="A301" t="s">
        <v>12</v>
      </c>
      <c r="B301" t="s">
        <v>159</v>
      </c>
      <c r="C301">
        <v>2</v>
      </c>
      <c r="D301">
        <v>3</v>
      </c>
      <c r="E301">
        <f>SUMIFS('Fish Transects'!S:S,'Fish Transects'!$H:$H,'Fish per species per 100 m2'!$A301,'Fish Transects'!$B:$B,'Fish per species per 100 m2'!$C301,'Fish Transects'!$D:$D,'Fish per species per 100 m2'!$B301,'Fish Transects'!$E:$E,'Fish per species per 100 m2'!$D301)</f>
        <v>0</v>
      </c>
      <c r="F301">
        <f>SUMIFS('Fish Transects'!T:T,'Fish Transects'!$H:$H,'Fish per species per 100 m2'!$A301,'Fish Transects'!$B:$B,'Fish per species per 100 m2'!$C301,'Fish Transects'!$D:$D,'Fish per species per 100 m2'!$B301,'Fish Transects'!$E:$E,'Fish per species per 100 m2'!$D301)</f>
        <v>0</v>
      </c>
      <c r="G301">
        <f>SUMIFS('Fish Transects'!U:U,'Fish Transects'!$H:$H,'Fish per species per 100 m2'!$A301,'Fish Transects'!$B:$B,'Fish per species per 100 m2'!$C301,'Fish Transects'!$D:$D,'Fish per species per 100 m2'!$B301,'Fish Transects'!$E:$E,'Fish per species per 100 m2'!$D301)</f>
        <v>0</v>
      </c>
    </row>
    <row r="302" spans="1:7" x14ac:dyDescent="0.3">
      <c r="A302" t="s">
        <v>17</v>
      </c>
      <c r="B302" t="s">
        <v>159</v>
      </c>
      <c r="C302">
        <v>2</v>
      </c>
      <c r="D302">
        <v>3</v>
      </c>
      <c r="E302">
        <f>SUMIFS('Fish Transects'!S:S,'Fish Transects'!$H:$H,'Fish per species per 100 m2'!$A302,'Fish Transects'!$B:$B,'Fish per species per 100 m2'!$C302,'Fish Transects'!$D:$D,'Fish per species per 100 m2'!$B302,'Fish Transects'!$E:$E,'Fish per species per 100 m2'!$D302)</f>
        <v>5</v>
      </c>
      <c r="F302">
        <f>SUMIFS('Fish Transects'!T:T,'Fish Transects'!$H:$H,'Fish per species per 100 m2'!$A302,'Fish Transects'!$B:$B,'Fish per species per 100 m2'!$C302,'Fish Transects'!$D:$D,'Fish per species per 100 m2'!$B302,'Fish Transects'!$E:$E,'Fish per species per 100 m2'!$D302)</f>
        <v>0.57172198309787714</v>
      </c>
      <c r="G302">
        <f>SUMIFS('Fish Transects'!U:U,'Fish Transects'!$H:$H,'Fish per species per 100 m2'!$A302,'Fish Transects'!$B:$B,'Fish per species per 100 m2'!$C302,'Fish Transects'!$D:$D,'Fish per species per 100 m2'!$B302,'Fish Transects'!$E:$E,'Fish per species per 100 m2'!$D302)</f>
        <v>1.7151659492936316E-2</v>
      </c>
    </row>
    <row r="303" spans="1:7" x14ac:dyDescent="0.3">
      <c r="A303" t="s">
        <v>148</v>
      </c>
      <c r="B303" t="s">
        <v>159</v>
      </c>
      <c r="C303">
        <v>2</v>
      </c>
      <c r="D303">
        <v>3</v>
      </c>
      <c r="E303">
        <f>SUMIFS('Fish Transects'!S:S,'Fish Transects'!$H:$H,'Fish per species per 100 m2'!$A303,'Fish Transects'!$B:$B,'Fish per species per 100 m2'!$C303,'Fish Transects'!$D:$D,'Fish per species per 100 m2'!$B303,'Fish Transects'!$E:$E,'Fish per species per 100 m2'!$D303)</f>
        <v>284.99999999999994</v>
      </c>
      <c r="F303">
        <f>SUMIFS('Fish Transects'!T:T,'Fish Transects'!$H:$H,'Fish per species per 100 m2'!$A303,'Fish Transects'!$B:$B,'Fish per species per 100 m2'!$C303,'Fish Transects'!$D:$D,'Fish per species per 100 m2'!$B303,'Fish Transects'!$E:$E,'Fish per species per 100 m2'!$D303)</f>
        <v>264.48534263144188</v>
      </c>
      <c r="G303">
        <f>SUMIFS('Fish Transects'!U:U,'Fish Transects'!$H:$H,'Fish per species per 100 m2'!$A303,'Fish Transects'!$B:$B,'Fish per species per 100 m2'!$C303,'Fish Transects'!$D:$D,'Fish per species per 100 m2'!$B303,'Fish Transects'!$E:$E,'Fish per species per 100 m2'!$D303)</f>
        <v>3.9672801394716277</v>
      </c>
    </row>
    <row r="304" spans="1:7" x14ac:dyDescent="0.3">
      <c r="A304" t="s">
        <v>23</v>
      </c>
      <c r="B304" t="s">
        <v>159</v>
      </c>
      <c r="C304">
        <v>2</v>
      </c>
      <c r="D304">
        <v>3</v>
      </c>
      <c r="E304">
        <f>SUMIFS('Fish Transects'!S:S,'Fish Transects'!$H:$H,'Fish per species per 100 m2'!$A304,'Fish Transects'!$B:$B,'Fish per species per 100 m2'!$C304,'Fish Transects'!$D:$D,'Fish per species per 100 m2'!$B304,'Fish Transects'!$E:$E,'Fish per species per 100 m2'!$D304)</f>
        <v>0</v>
      </c>
      <c r="F304">
        <f>SUMIFS('Fish Transects'!T:T,'Fish Transects'!$H:$H,'Fish per species per 100 m2'!$A304,'Fish Transects'!$B:$B,'Fish per species per 100 m2'!$C304,'Fish Transects'!$D:$D,'Fish per species per 100 m2'!$B304,'Fish Transects'!$E:$E,'Fish per species per 100 m2'!$D304)</f>
        <v>0</v>
      </c>
      <c r="G304">
        <f>SUMIFS('Fish Transects'!U:U,'Fish Transects'!$H:$H,'Fish per species per 100 m2'!$A304,'Fish Transects'!$B:$B,'Fish per species per 100 m2'!$C304,'Fish Transects'!$D:$D,'Fish per species per 100 m2'!$B304,'Fish Transects'!$E:$E,'Fish per species per 100 m2'!$D304)</f>
        <v>0</v>
      </c>
    </row>
    <row r="305" spans="1:7" x14ac:dyDescent="0.3">
      <c r="A305" t="s">
        <v>25</v>
      </c>
      <c r="B305" t="s">
        <v>159</v>
      </c>
      <c r="C305">
        <v>2</v>
      </c>
      <c r="D305">
        <v>3</v>
      </c>
      <c r="E305">
        <f>SUMIFS('Fish Transects'!S:S,'Fish Transects'!$H:$H,'Fish per species per 100 m2'!$A305,'Fish Transects'!$B:$B,'Fish per species per 100 m2'!$C305,'Fish Transects'!$D:$D,'Fish per species per 100 m2'!$B305,'Fish Transects'!$E:$E,'Fish per species per 100 m2'!$D305)</f>
        <v>0</v>
      </c>
      <c r="F305">
        <f>SUMIFS('Fish Transects'!T:T,'Fish Transects'!$H:$H,'Fish per species per 100 m2'!$A305,'Fish Transects'!$B:$B,'Fish per species per 100 m2'!$C305,'Fish Transects'!$D:$D,'Fish per species per 100 m2'!$B305,'Fish Transects'!$E:$E,'Fish per species per 100 m2'!$D305)</f>
        <v>0</v>
      </c>
      <c r="G305">
        <f>SUMIFS('Fish Transects'!U:U,'Fish Transects'!$H:$H,'Fish per species per 100 m2'!$A305,'Fish Transects'!$B:$B,'Fish per species per 100 m2'!$C305,'Fish Transects'!$D:$D,'Fish per species per 100 m2'!$B305,'Fish Transects'!$E:$E,'Fish per species per 100 m2'!$D305)</f>
        <v>0</v>
      </c>
    </row>
    <row r="306" spans="1:7" x14ac:dyDescent="0.3">
      <c r="A306" t="s">
        <v>154</v>
      </c>
      <c r="B306" t="s">
        <v>159</v>
      </c>
      <c r="C306">
        <v>2</v>
      </c>
      <c r="D306">
        <v>3</v>
      </c>
      <c r="E306">
        <f>SUMIFS('Fish Transects'!S:S,'Fish Transects'!$H:$H,'Fish per species per 100 m2'!$A306,'Fish Transects'!$B:$B,'Fish per species per 100 m2'!$C306,'Fish Transects'!$D:$D,'Fish per species per 100 m2'!$B306,'Fish Transects'!$E:$E,'Fish per species per 100 m2'!$D306)</f>
        <v>0</v>
      </c>
      <c r="F306">
        <f>SUMIFS('Fish Transects'!T:T,'Fish Transects'!$H:$H,'Fish per species per 100 m2'!$A306,'Fish Transects'!$B:$B,'Fish per species per 100 m2'!$C306,'Fish Transects'!$D:$D,'Fish per species per 100 m2'!$B306,'Fish Transects'!$E:$E,'Fish per species per 100 m2'!$D306)</f>
        <v>0</v>
      </c>
      <c r="G306">
        <f>SUMIFS('Fish Transects'!U:U,'Fish Transects'!$H:$H,'Fish per species per 100 m2'!$A306,'Fish Transects'!$B:$B,'Fish per species per 100 m2'!$C306,'Fish Transects'!$D:$D,'Fish per species per 100 m2'!$B306,'Fish Transects'!$E:$E,'Fish per species per 100 m2'!$D306)</f>
        <v>0</v>
      </c>
    </row>
    <row r="307" spans="1:7" x14ac:dyDescent="0.3">
      <c r="A307" t="s">
        <v>30</v>
      </c>
      <c r="B307" t="s">
        <v>159</v>
      </c>
      <c r="C307">
        <v>2</v>
      </c>
      <c r="D307">
        <v>3</v>
      </c>
      <c r="E307">
        <f>SUMIFS('Fish Transects'!S:S,'Fish Transects'!$H:$H,'Fish per species per 100 m2'!$A307,'Fish Transects'!$B:$B,'Fish per species per 100 m2'!$C307,'Fish Transects'!$D:$D,'Fish per species per 100 m2'!$B307,'Fish Transects'!$E:$E,'Fish per species per 100 m2'!$D307)</f>
        <v>0</v>
      </c>
      <c r="F307">
        <f>SUMIFS('Fish Transects'!T:T,'Fish Transects'!$H:$H,'Fish per species per 100 m2'!$A307,'Fish Transects'!$B:$B,'Fish per species per 100 m2'!$C307,'Fish Transects'!$D:$D,'Fish per species per 100 m2'!$B307,'Fish Transects'!$E:$E,'Fish per species per 100 m2'!$D307)</f>
        <v>0</v>
      </c>
      <c r="G307">
        <f>SUMIFS('Fish Transects'!U:U,'Fish Transects'!$H:$H,'Fish per species per 100 m2'!$A307,'Fish Transects'!$B:$B,'Fish per species per 100 m2'!$C307,'Fish Transects'!$D:$D,'Fish per species per 100 m2'!$B307,'Fish Transects'!$E:$E,'Fish per species per 100 m2'!$D307)</f>
        <v>0</v>
      </c>
    </row>
    <row r="308" spans="1:7" x14ac:dyDescent="0.3">
      <c r="A308" t="s">
        <v>32</v>
      </c>
      <c r="B308" t="s">
        <v>159</v>
      </c>
      <c r="C308">
        <v>2</v>
      </c>
      <c r="D308">
        <v>3</v>
      </c>
      <c r="E308">
        <f>SUMIFS('Fish Transects'!S:S,'Fish Transects'!$H:$H,'Fish per species per 100 m2'!$A308,'Fish Transects'!$B:$B,'Fish per species per 100 m2'!$C308,'Fish Transects'!$D:$D,'Fish per species per 100 m2'!$B308,'Fish Transects'!$E:$E,'Fish per species per 100 m2'!$D308)</f>
        <v>0</v>
      </c>
      <c r="F308">
        <f>SUMIFS('Fish Transects'!T:T,'Fish Transects'!$H:$H,'Fish per species per 100 m2'!$A308,'Fish Transects'!$B:$B,'Fish per species per 100 m2'!$C308,'Fish Transects'!$D:$D,'Fish per species per 100 m2'!$B308,'Fish Transects'!$E:$E,'Fish per species per 100 m2'!$D308)</f>
        <v>0</v>
      </c>
      <c r="G308">
        <f>SUMIFS('Fish Transects'!U:U,'Fish Transects'!$H:$H,'Fish per species per 100 m2'!$A308,'Fish Transects'!$B:$B,'Fish per species per 100 m2'!$C308,'Fish Transects'!$D:$D,'Fish per species per 100 m2'!$B308,'Fish Transects'!$E:$E,'Fish per species per 100 m2'!$D308)</f>
        <v>0</v>
      </c>
    </row>
    <row r="309" spans="1:7" x14ac:dyDescent="0.3">
      <c r="A309" t="s">
        <v>149</v>
      </c>
      <c r="B309" t="s">
        <v>159</v>
      </c>
      <c r="C309">
        <v>2</v>
      </c>
      <c r="D309">
        <v>3</v>
      </c>
      <c r="E309">
        <f>SUMIFS('Fish Transects'!S:S,'Fish Transects'!$H:$H,'Fish per species per 100 m2'!$A309,'Fish Transects'!$B:$B,'Fish per species per 100 m2'!$C309,'Fish Transects'!$D:$D,'Fish per species per 100 m2'!$B309,'Fish Transects'!$E:$E,'Fish per species per 100 m2'!$D309)</f>
        <v>0</v>
      </c>
      <c r="F309">
        <f>SUMIFS('Fish Transects'!T:T,'Fish Transects'!$H:$H,'Fish per species per 100 m2'!$A309,'Fish Transects'!$B:$B,'Fish per species per 100 m2'!$C309,'Fish Transects'!$D:$D,'Fish per species per 100 m2'!$B309,'Fish Transects'!$E:$E,'Fish per species per 100 m2'!$D309)</f>
        <v>0</v>
      </c>
      <c r="G309">
        <f>SUMIFS('Fish Transects'!U:U,'Fish Transects'!$H:$H,'Fish per species per 100 m2'!$A309,'Fish Transects'!$B:$B,'Fish per species per 100 m2'!$C309,'Fish Transects'!$D:$D,'Fish per species per 100 m2'!$B309,'Fish Transects'!$E:$E,'Fish per species per 100 m2'!$D309)</f>
        <v>0</v>
      </c>
    </row>
    <row r="310" spans="1:7" x14ac:dyDescent="0.3">
      <c r="A310" t="s">
        <v>38</v>
      </c>
      <c r="B310" t="s">
        <v>159</v>
      </c>
      <c r="C310">
        <v>2</v>
      </c>
      <c r="D310">
        <v>3</v>
      </c>
      <c r="E310">
        <f>SUMIFS('Fish Transects'!S:S,'Fish Transects'!$H:$H,'Fish per species per 100 m2'!$A310,'Fish Transects'!$B:$B,'Fish per species per 100 m2'!$C310,'Fish Transects'!$D:$D,'Fish per species per 100 m2'!$B310,'Fish Transects'!$E:$E,'Fish per species per 100 m2'!$D310)</f>
        <v>0</v>
      </c>
      <c r="F310">
        <f>SUMIFS('Fish Transects'!T:T,'Fish Transects'!$H:$H,'Fish per species per 100 m2'!$A310,'Fish Transects'!$B:$B,'Fish per species per 100 m2'!$C310,'Fish Transects'!$D:$D,'Fish per species per 100 m2'!$B310,'Fish Transects'!$E:$E,'Fish per species per 100 m2'!$D310)</f>
        <v>0</v>
      </c>
      <c r="G310">
        <f>SUMIFS('Fish Transects'!U:U,'Fish Transects'!$H:$H,'Fish per species per 100 m2'!$A310,'Fish Transects'!$B:$B,'Fish per species per 100 m2'!$C310,'Fish Transects'!$D:$D,'Fish per species per 100 m2'!$B310,'Fish Transects'!$E:$E,'Fish per species per 100 m2'!$D310)</f>
        <v>0</v>
      </c>
    </row>
    <row r="311" spans="1:7" x14ac:dyDescent="0.3">
      <c r="A311" t="s">
        <v>40</v>
      </c>
      <c r="B311" t="s">
        <v>159</v>
      </c>
      <c r="C311">
        <v>2</v>
      </c>
      <c r="D311">
        <v>3</v>
      </c>
      <c r="E311">
        <f>SUMIFS('Fish Transects'!S:S,'Fish Transects'!$H:$H,'Fish per species per 100 m2'!$A311,'Fish Transects'!$B:$B,'Fish per species per 100 m2'!$C311,'Fish Transects'!$D:$D,'Fish per species per 100 m2'!$B311,'Fish Transects'!$E:$E,'Fish per species per 100 m2'!$D311)</f>
        <v>0</v>
      </c>
      <c r="F311">
        <f>SUMIFS('Fish Transects'!T:T,'Fish Transects'!$H:$H,'Fish per species per 100 m2'!$A311,'Fish Transects'!$B:$B,'Fish per species per 100 m2'!$C311,'Fish Transects'!$D:$D,'Fish per species per 100 m2'!$B311,'Fish Transects'!$E:$E,'Fish per species per 100 m2'!$D311)</f>
        <v>0</v>
      </c>
      <c r="G311">
        <f>SUMIFS('Fish Transects'!U:U,'Fish Transects'!$H:$H,'Fish per species per 100 m2'!$A311,'Fish Transects'!$B:$B,'Fish per species per 100 m2'!$C311,'Fish Transects'!$D:$D,'Fish per species per 100 m2'!$B311,'Fish Transects'!$E:$E,'Fish per species per 100 m2'!$D311)</f>
        <v>0</v>
      </c>
    </row>
    <row r="312" spans="1:7" x14ac:dyDescent="0.3">
      <c r="A312" t="s">
        <v>42</v>
      </c>
      <c r="B312" t="s">
        <v>159</v>
      </c>
      <c r="C312">
        <v>2</v>
      </c>
      <c r="D312">
        <v>3</v>
      </c>
      <c r="E312">
        <f>SUMIFS('Fish Transects'!S:S,'Fish Transects'!$H:$H,'Fish per species per 100 m2'!$A312,'Fish Transects'!$B:$B,'Fish per species per 100 m2'!$C312,'Fish Transects'!$D:$D,'Fish per species per 100 m2'!$B312,'Fish Transects'!$E:$E,'Fish per species per 100 m2'!$D312)</f>
        <v>0</v>
      </c>
      <c r="F312">
        <f>SUMIFS('Fish Transects'!T:T,'Fish Transects'!$H:$H,'Fish per species per 100 m2'!$A312,'Fish Transects'!$B:$B,'Fish per species per 100 m2'!$C312,'Fish Transects'!$D:$D,'Fish per species per 100 m2'!$B312,'Fish Transects'!$E:$E,'Fish per species per 100 m2'!$D312)</f>
        <v>0</v>
      </c>
      <c r="G312">
        <f>SUMIFS('Fish Transects'!U:U,'Fish Transects'!$H:$H,'Fish per species per 100 m2'!$A312,'Fish Transects'!$B:$B,'Fish per species per 100 m2'!$C312,'Fish Transects'!$D:$D,'Fish per species per 100 m2'!$B312,'Fish Transects'!$E:$E,'Fish per species per 100 m2'!$D312)</f>
        <v>0</v>
      </c>
    </row>
    <row r="313" spans="1:7" x14ac:dyDescent="0.3">
      <c r="A313" t="s">
        <v>44</v>
      </c>
      <c r="B313" t="s">
        <v>159</v>
      </c>
      <c r="C313">
        <v>2</v>
      </c>
      <c r="D313">
        <v>3</v>
      </c>
      <c r="E313">
        <f>SUMIFS('Fish Transects'!S:S,'Fish Transects'!$H:$H,'Fish per species per 100 m2'!$A313,'Fish Transects'!$B:$B,'Fish per species per 100 m2'!$C313,'Fish Transects'!$D:$D,'Fish per species per 100 m2'!$B313,'Fish Transects'!$E:$E,'Fish per species per 100 m2'!$D313)</f>
        <v>0</v>
      </c>
      <c r="F313">
        <f>SUMIFS('Fish Transects'!T:T,'Fish Transects'!$H:$H,'Fish per species per 100 m2'!$A313,'Fish Transects'!$B:$B,'Fish per species per 100 m2'!$C313,'Fish Transects'!$D:$D,'Fish per species per 100 m2'!$B313,'Fish Transects'!$E:$E,'Fish per species per 100 m2'!$D313)</f>
        <v>0</v>
      </c>
      <c r="G313">
        <f>SUMIFS('Fish Transects'!U:U,'Fish Transects'!$H:$H,'Fish per species per 100 m2'!$A313,'Fish Transects'!$B:$B,'Fish per species per 100 m2'!$C313,'Fish Transects'!$D:$D,'Fish per species per 100 m2'!$B313,'Fish Transects'!$E:$E,'Fish per species per 100 m2'!$D313)</f>
        <v>0</v>
      </c>
    </row>
    <row r="314" spans="1:7" x14ac:dyDescent="0.3">
      <c r="A314" t="s">
        <v>12</v>
      </c>
      <c r="B314" t="s">
        <v>159</v>
      </c>
      <c r="C314">
        <v>3</v>
      </c>
      <c r="D314">
        <v>1</v>
      </c>
      <c r="E314">
        <f>SUMIFS('Fish Transects'!S:S,'Fish Transects'!$H:$H,'Fish per species per 100 m2'!$A314,'Fish Transects'!$B:$B,'Fish per species per 100 m2'!$C314,'Fish Transects'!$D:$D,'Fish per species per 100 m2'!$B314,'Fish Transects'!$E:$E,'Fish per species per 100 m2'!$D314)</f>
        <v>0</v>
      </c>
      <c r="F314">
        <f>SUMIFS('Fish Transects'!T:T,'Fish Transects'!$H:$H,'Fish per species per 100 m2'!$A314,'Fish Transects'!$B:$B,'Fish per species per 100 m2'!$C314,'Fish Transects'!$D:$D,'Fish per species per 100 m2'!$B314,'Fish Transects'!$E:$E,'Fish per species per 100 m2'!$D314)</f>
        <v>0</v>
      </c>
      <c r="G314">
        <f>SUMIFS('Fish Transects'!U:U,'Fish Transects'!$H:$H,'Fish per species per 100 m2'!$A314,'Fish Transects'!$B:$B,'Fish per species per 100 m2'!$C314,'Fish Transects'!$D:$D,'Fish per species per 100 m2'!$B314,'Fish Transects'!$E:$E,'Fish per species per 100 m2'!$D314)</f>
        <v>0</v>
      </c>
    </row>
    <row r="315" spans="1:7" x14ac:dyDescent="0.3">
      <c r="A315" t="s">
        <v>17</v>
      </c>
      <c r="B315" t="s">
        <v>159</v>
      </c>
      <c r="C315">
        <v>3</v>
      </c>
      <c r="D315">
        <v>1</v>
      </c>
      <c r="E315">
        <f>SUMIFS('Fish Transects'!S:S,'Fish Transects'!$H:$H,'Fish per species per 100 m2'!$A315,'Fish Transects'!$B:$B,'Fish per species per 100 m2'!$C315,'Fish Transects'!$D:$D,'Fish per species per 100 m2'!$B315,'Fish Transects'!$E:$E,'Fish per species per 100 m2'!$D315)</f>
        <v>21.666666666666668</v>
      </c>
      <c r="F315">
        <f>SUMIFS('Fish Transects'!T:T,'Fish Transects'!$H:$H,'Fish per species per 100 m2'!$A315,'Fish Transects'!$B:$B,'Fish per species per 100 m2'!$C315,'Fish Transects'!$D:$D,'Fish per species per 100 m2'!$B315,'Fish Transects'!$E:$E,'Fish per species per 100 m2'!$D315)</f>
        <v>407.78367436696146</v>
      </c>
      <c r="G315">
        <f>SUMIFS('Fish Transects'!U:U,'Fish Transects'!$H:$H,'Fish per species per 100 m2'!$A315,'Fish Transects'!$B:$B,'Fish per species per 100 m2'!$C315,'Fish Transects'!$D:$D,'Fish per species per 100 m2'!$B315,'Fish Transects'!$E:$E,'Fish per species per 100 m2'!$D315)</f>
        <v>12.233510231008843</v>
      </c>
    </row>
    <row r="316" spans="1:7" x14ac:dyDescent="0.3">
      <c r="A316" t="s">
        <v>148</v>
      </c>
      <c r="B316" t="s">
        <v>159</v>
      </c>
      <c r="C316">
        <v>3</v>
      </c>
      <c r="D316">
        <v>1</v>
      </c>
      <c r="E316">
        <f>SUMIFS('Fish Transects'!S:S,'Fish Transects'!$H:$H,'Fish per species per 100 m2'!$A316,'Fish Transects'!$B:$B,'Fish per species per 100 m2'!$C316,'Fish Transects'!$D:$D,'Fish per species per 100 m2'!$B316,'Fish Transects'!$E:$E,'Fish per species per 100 m2'!$D316)</f>
        <v>236.66666666666666</v>
      </c>
      <c r="F316">
        <f>SUMIFS('Fish Transects'!T:T,'Fish Transects'!$H:$H,'Fish per species per 100 m2'!$A316,'Fish Transects'!$B:$B,'Fish per species per 100 m2'!$C316,'Fish Transects'!$D:$D,'Fish per species per 100 m2'!$B316,'Fish Transects'!$E:$E,'Fish per species per 100 m2'!$D316)</f>
        <v>917.70212936843996</v>
      </c>
      <c r="G316">
        <f>SUMIFS('Fish Transects'!U:U,'Fish Transects'!$H:$H,'Fish per species per 100 m2'!$A316,'Fish Transects'!$B:$B,'Fish per species per 100 m2'!$C316,'Fish Transects'!$D:$D,'Fish per species per 100 m2'!$B316,'Fish Transects'!$E:$E,'Fish per species per 100 m2'!$D316)</f>
        <v>13.765531940526598</v>
      </c>
    </row>
    <row r="317" spans="1:7" x14ac:dyDescent="0.3">
      <c r="A317" t="s">
        <v>23</v>
      </c>
      <c r="B317" t="s">
        <v>159</v>
      </c>
      <c r="C317">
        <v>3</v>
      </c>
      <c r="D317">
        <v>1</v>
      </c>
      <c r="E317">
        <f>SUMIFS('Fish Transects'!S:S,'Fish Transects'!$H:$H,'Fish per species per 100 m2'!$A317,'Fish Transects'!$B:$B,'Fish per species per 100 m2'!$C317,'Fish Transects'!$D:$D,'Fish per species per 100 m2'!$B317,'Fish Transects'!$E:$E,'Fish per species per 100 m2'!$D317)</f>
        <v>0</v>
      </c>
      <c r="F317">
        <f>SUMIFS('Fish Transects'!T:T,'Fish Transects'!$H:$H,'Fish per species per 100 m2'!$A317,'Fish Transects'!$B:$B,'Fish per species per 100 m2'!$C317,'Fish Transects'!$D:$D,'Fish per species per 100 m2'!$B317,'Fish Transects'!$E:$E,'Fish per species per 100 m2'!$D317)</f>
        <v>0</v>
      </c>
      <c r="G317">
        <f>SUMIFS('Fish Transects'!U:U,'Fish Transects'!$H:$H,'Fish per species per 100 m2'!$A317,'Fish Transects'!$B:$B,'Fish per species per 100 m2'!$C317,'Fish Transects'!$D:$D,'Fish per species per 100 m2'!$B317,'Fish Transects'!$E:$E,'Fish per species per 100 m2'!$D317)</f>
        <v>0</v>
      </c>
    </row>
    <row r="318" spans="1:7" x14ac:dyDescent="0.3">
      <c r="A318" t="s">
        <v>25</v>
      </c>
      <c r="B318" t="s">
        <v>159</v>
      </c>
      <c r="C318">
        <v>3</v>
      </c>
      <c r="D318">
        <v>1</v>
      </c>
      <c r="E318">
        <f>SUMIFS('Fish Transects'!S:S,'Fish Transects'!$H:$H,'Fish per species per 100 m2'!$A318,'Fish Transects'!$B:$B,'Fish per species per 100 m2'!$C318,'Fish Transects'!$D:$D,'Fish per species per 100 m2'!$B318,'Fish Transects'!$E:$E,'Fish per species per 100 m2'!$D318)</f>
        <v>0</v>
      </c>
      <c r="F318">
        <f>SUMIFS('Fish Transects'!T:T,'Fish Transects'!$H:$H,'Fish per species per 100 m2'!$A318,'Fish Transects'!$B:$B,'Fish per species per 100 m2'!$C318,'Fish Transects'!$D:$D,'Fish per species per 100 m2'!$B318,'Fish Transects'!$E:$E,'Fish per species per 100 m2'!$D318)</f>
        <v>0</v>
      </c>
      <c r="G318">
        <f>SUMIFS('Fish Transects'!U:U,'Fish Transects'!$H:$H,'Fish per species per 100 m2'!$A318,'Fish Transects'!$B:$B,'Fish per species per 100 m2'!$C318,'Fish Transects'!$D:$D,'Fish per species per 100 m2'!$B318,'Fish Transects'!$E:$E,'Fish per species per 100 m2'!$D318)</f>
        <v>0</v>
      </c>
    </row>
    <row r="319" spans="1:7" x14ac:dyDescent="0.3">
      <c r="A319" t="s">
        <v>154</v>
      </c>
      <c r="B319" t="s">
        <v>159</v>
      </c>
      <c r="C319">
        <v>3</v>
      </c>
      <c r="D319">
        <v>1</v>
      </c>
      <c r="E319">
        <f>SUMIFS('Fish Transects'!S:S,'Fish Transects'!$H:$H,'Fish per species per 100 m2'!$A319,'Fish Transects'!$B:$B,'Fish per species per 100 m2'!$C319,'Fish Transects'!$D:$D,'Fish per species per 100 m2'!$B319,'Fish Transects'!$E:$E,'Fish per species per 100 m2'!$D319)</f>
        <v>0</v>
      </c>
      <c r="F319">
        <f>SUMIFS('Fish Transects'!T:T,'Fish Transects'!$H:$H,'Fish per species per 100 m2'!$A319,'Fish Transects'!$B:$B,'Fish per species per 100 m2'!$C319,'Fish Transects'!$D:$D,'Fish per species per 100 m2'!$B319,'Fish Transects'!$E:$E,'Fish per species per 100 m2'!$D319)</f>
        <v>0</v>
      </c>
      <c r="G319">
        <f>SUMIFS('Fish Transects'!U:U,'Fish Transects'!$H:$H,'Fish per species per 100 m2'!$A319,'Fish Transects'!$B:$B,'Fish per species per 100 m2'!$C319,'Fish Transects'!$D:$D,'Fish per species per 100 m2'!$B319,'Fish Transects'!$E:$E,'Fish per species per 100 m2'!$D319)</f>
        <v>0</v>
      </c>
    </row>
    <row r="320" spans="1:7" x14ac:dyDescent="0.3">
      <c r="A320" t="s">
        <v>30</v>
      </c>
      <c r="B320" t="s">
        <v>159</v>
      </c>
      <c r="C320">
        <v>3</v>
      </c>
      <c r="D320">
        <v>1</v>
      </c>
      <c r="E320">
        <f>SUMIFS('Fish Transects'!S:S,'Fish Transects'!$H:$H,'Fish per species per 100 m2'!$A320,'Fish Transects'!$B:$B,'Fish per species per 100 m2'!$C320,'Fish Transects'!$D:$D,'Fish per species per 100 m2'!$B320,'Fish Transects'!$E:$E,'Fish per species per 100 m2'!$D320)</f>
        <v>0</v>
      </c>
      <c r="F320">
        <f>SUMIFS('Fish Transects'!T:T,'Fish Transects'!$H:$H,'Fish per species per 100 m2'!$A320,'Fish Transects'!$B:$B,'Fish per species per 100 m2'!$C320,'Fish Transects'!$D:$D,'Fish per species per 100 m2'!$B320,'Fish Transects'!$E:$E,'Fish per species per 100 m2'!$D320)</f>
        <v>0</v>
      </c>
      <c r="G320">
        <f>SUMIFS('Fish Transects'!U:U,'Fish Transects'!$H:$H,'Fish per species per 100 m2'!$A320,'Fish Transects'!$B:$B,'Fish per species per 100 m2'!$C320,'Fish Transects'!$D:$D,'Fish per species per 100 m2'!$B320,'Fish Transects'!$E:$E,'Fish per species per 100 m2'!$D320)</f>
        <v>0</v>
      </c>
    </row>
    <row r="321" spans="1:7" x14ac:dyDescent="0.3">
      <c r="A321" t="s">
        <v>32</v>
      </c>
      <c r="B321" t="s">
        <v>159</v>
      </c>
      <c r="C321">
        <v>3</v>
      </c>
      <c r="D321">
        <v>1</v>
      </c>
      <c r="E321">
        <f>SUMIFS('Fish Transects'!S:S,'Fish Transects'!$H:$H,'Fish per species per 100 m2'!$A321,'Fish Transects'!$B:$B,'Fish per species per 100 m2'!$C321,'Fish Transects'!$D:$D,'Fish per species per 100 m2'!$B321,'Fish Transects'!$E:$E,'Fish per species per 100 m2'!$D321)</f>
        <v>0</v>
      </c>
      <c r="F321">
        <f>SUMIFS('Fish Transects'!T:T,'Fish Transects'!$H:$H,'Fish per species per 100 m2'!$A321,'Fish Transects'!$B:$B,'Fish per species per 100 m2'!$C321,'Fish Transects'!$D:$D,'Fish per species per 100 m2'!$B321,'Fish Transects'!$E:$E,'Fish per species per 100 m2'!$D321)</f>
        <v>0</v>
      </c>
      <c r="G321">
        <f>SUMIFS('Fish Transects'!U:U,'Fish Transects'!$H:$H,'Fish per species per 100 m2'!$A321,'Fish Transects'!$B:$B,'Fish per species per 100 m2'!$C321,'Fish Transects'!$D:$D,'Fish per species per 100 m2'!$B321,'Fish Transects'!$E:$E,'Fish per species per 100 m2'!$D321)</f>
        <v>0</v>
      </c>
    </row>
    <row r="322" spans="1:7" x14ac:dyDescent="0.3">
      <c r="A322" t="s">
        <v>149</v>
      </c>
      <c r="B322" t="s">
        <v>159</v>
      </c>
      <c r="C322">
        <v>3</v>
      </c>
      <c r="D322">
        <v>1</v>
      </c>
      <c r="E322">
        <f>SUMIFS('Fish Transects'!S:S,'Fish Transects'!$H:$H,'Fish per species per 100 m2'!$A322,'Fish Transects'!$B:$B,'Fish per species per 100 m2'!$C322,'Fish Transects'!$D:$D,'Fish per species per 100 m2'!$B322,'Fish Transects'!$E:$E,'Fish per species per 100 m2'!$D322)</f>
        <v>0</v>
      </c>
      <c r="F322">
        <f>SUMIFS('Fish Transects'!T:T,'Fish Transects'!$H:$H,'Fish per species per 100 m2'!$A322,'Fish Transects'!$B:$B,'Fish per species per 100 m2'!$C322,'Fish Transects'!$D:$D,'Fish per species per 100 m2'!$B322,'Fish Transects'!$E:$E,'Fish per species per 100 m2'!$D322)</f>
        <v>0</v>
      </c>
      <c r="G322">
        <f>SUMIFS('Fish Transects'!U:U,'Fish Transects'!$H:$H,'Fish per species per 100 m2'!$A322,'Fish Transects'!$B:$B,'Fish per species per 100 m2'!$C322,'Fish Transects'!$D:$D,'Fish per species per 100 m2'!$B322,'Fish Transects'!$E:$E,'Fish per species per 100 m2'!$D322)</f>
        <v>0</v>
      </c>
    </row>
    <row r="323" spans="1:7" x14ac:dyDescent="0.3">
      <c r="A323" t="s">
        <v>38</v>
      </c>
      <c r="B323" t="s">
        <v>159</v>
      </c>
      <c r="C323">
        <v>3</v>
      </c>
      <c r="D323">
        <v>1</v>
      </c>
      <c r="E323">
        <f>SUMIFS('Fish Transects'!S:S,'Fish Transects'!$H:$H,'Fish per species per 100 m2'!$A323,'Fish Transects'!$B:$B,'Fish per species per 100 m2'!$C323,'Fish Transects'!$D:$D,'Fish per species per 100 m2'!$B323,'Fish Transects'!$E:$E,'Fish per species per 100 m2'!$D323)</f>
        <v>0</v>
      </c>
      <c r="F323">
        <f>SUMIFS('Fish Transects'!T:T,'Fish Transects'!$H:$H,'Fish per species per 100 m2'!$A323,'Fish Transects'!$B:$B,'Fish per species per 100 m2'!$C323,'Fish Transects'!$D:$D,'Fish per species per 100 m2'!$B323,'Fish Transects'!$E:$E,'Fish per species per 100 m2'!$D323)</f>
        <v>0</v>
      </c>
      <c r="G323">
        <f>SUMIFS('Fish Transects'!U:U,'Fish Transects'!$H:$H,'Fish per species per 100 m2'!$A323,'Fish Transects'!$B:$B,'Fish per species per 100 m2'!$C323,'Fish Transects'!$D:$D,'Fish per species per 100 m2'!$B323,'Fish Transects'!$E:$E,'Fish per species per 100 m2'!$D323)</f>
        <v>0</v>
      </c>
    </row>
    <row r="324" spans="1:7" x14ac:dyDescent="0.3">
      <c r="A324" t="s">
        <v>40</v>
      </c>
      <c r="B324" t="s">
        <v>159</v>
      </c>
      <c r="C324">
        <v>3</v>
      </c>
      <c r="D324">
        <v>1</v>
      </c>
      <c r="E324">
        <f>SUMIFS('Fish Transects'!S:S,'Fish Transects'!$H:$H,'Fish per species per 100 m2'!$A324,'Fish Transects'!$B:$B,'Fish per species per 100 m2'!$C324,'Fish Transects'!$D:$D,'Fish per species per 100 m2'!$B324,'Fish Transects'!$E:$E,'Fish per species per 100 m2'!$D324)</f>
        <v>0</v>
      </c>
      <c r="F324">
        <f>SUMIFS('Fish Transects'!T:T,'Fish Transects'!$H:$H,'Fish per species per 100 m2'!$A324,'Fish Transects'!$B:$B,'Fish per species per 100 m2'!$C324,'Fish Transects'!$D:$D,'Fish per species per 100 m2'!$B324,'Fish Transects'!$E:$E,'Fish per species per 100 m2'!$D324)</f>
        <v>0</v>
      </c>
      <c r="G324">
        <f>SUMIFS('Fish Transects'!U:U,'Fish Transects'!$H:$H,'Fish per species per 100 m2'!$A324,'Fish Transects'!$B:$B,'Fish per species per 100 m2'!$C324,'Fish Transects'!$D:$D,'Fish per species per 100 m2'!$B324,'Fish Transects'!$E:$E,'Fish per species per 100 m2'!$D324)</f>
        <v>0</v>
      </c>
    </row>
    <row r="325" spans="1:7" x14ac:dyDescent="0.3">
      <c r="A325" t="s">
        <v>42</v>
      </c>
      <c r="B325" t="s">
        <v>159</v>
      </c>
      <c r="C325">
        <v>3</v>
      </c>
      <c r="D325">
        <v>1</v>
      </c>
      <c r="E325">
        <f>SUMIFS('Fish Transects'!S:S,'Fish Transects'!$H:$H,'Fish per species per 100 m2'!$A325,'Fish Transects'!$B:$B,'Fish per species per 100 m2'!$C325,'Fish Transects'!$D:$D,'Fish per species per 100 m2'!$B325,'Fish Transects'!$E:$E,'Fish per species per 100 m2'!$D325)</f>
        <v>0</v>
      </c>
      <c r="F325">
        <f>SUMIFS('Fish Transects'!T:T,'Fish Transects'!$H:$H,'Fish per species per 100 m2'!$A325,'Fish Transects'!$B:$B,'Fish per species per 100 m2'!$C325,'Fish Transects'!$D:$D,'Fish per species per 100 m2'!$B325,'Fish Transects'!$E:$E,'Fish per species per 100 m2'!$D325)</f>
        <v>0</v>
      </c>
      <c r="G325">
        <f>SUMIFS('Fish Transects'!U:U,'Fish Transects'!$H:$H,'Fish per species per 100 m2'!$A325,'Fish Transects'!$B:$B,'Fish per species per 100 m2'!$C325,'Fish Transects'!$D:$D,'Fish per species per 100 m2'!$B325,'Fish Transects'!$E:$E,'Fish per species per 100 m2'!$D325)</f>
        <v>0</v>
      </c>
    </row>
    <row r="326" spans="1:7" x14ac:dyDescent="0.3">
      <c r="A326" t="s">
        <v>44</v>
      </c>
      <c r="B326" t="s">
        <v>159</v>
      </c>
      <c r="C326">
        <v>3</v>
      </c>
      <c r="D326">
        <v>1</v>
      </c>
      <c r="E326">
        <f>SUMIFS('Fish Transects'!S:S,'Fish Transects'!$H:$H,'Fish per species per 100 m2'!$A326,'Fish Transects'!$B:$B,'Fish per species per 100 m2'!$C326,'Fish Transects'!$D:$D,'Fish per species per 100 m2'!$B326,'Fish Transects'!$E:$E,'Fish per species per 100 m2'!$D326)</f>
        <v>0</v>
      </c>
      <c r="F326">
        <f>SUMIFS('Fish Transects'!T:T,'Fish Transects'!$H:$H,'Fish per species per 100 m2'!$A326,'Fish Transects'!$B:$B,'Fish per species per 100 m2'!$C326,'Fish Transects'!$D:$D,'Fish per species per 100 m2'!$B326,'Fish Transects'!$E:$E,'Fish per species per 100 m2'!$D326)</f>
        <v>0</v>
      </c>
      <c r="G326">
        <f>SUMIFS('Fish Transects'!U:U,'Fish Transects'!$H:$H,'Fish per species per 100 m2'!$A326,'Fish Transects'!$B:$B,'Fish per species per 100 m2'!$C326,'Fish Transects'!$D:$D,'Fish per species per 100 m2'!$B326,'Fish Transects'!$E:$E,'Fish per species per 100 m2'!$D326)</f>
        <v>0</v>
      </c>
    </row>
    <row r="327" spans="1:7" x14ac:dyDescent="0.3">
      <c r="A327" t="s">
        <v>12</v>
      </c>
      <c r="B327" t="s">
        <v>159</v>
      </c>
      <c r="C327">
        <v>3</v>
      </c>
      <c r="D327">
        <v>2</v>
      </c>
      <c r="E327">
        <f>SUMIFS('Fish Transects'!S:S,'Fish Transects'!$H:$H,'Fish per species per 100 m2'!$A327,'Fish Transects'!$B:$B,'Fish per species per 100 m2'!$C327,'Fish Transects'!$D:$D,'Fish per species per 100 m2'!$B327,'Fish Transects'!$E:$E,'Fish per species per 100 m2'!$D327)</f>
        <v>1.6666666666666667</v>
      </c>
      <c r="F327">
        <f>SUMIFS('Fish Transects'!T:T,'Fish Transects'!$H:$H,'Fish per species per 100 m2'!$A327,'Fish Transects'!$B:$B,'Fish per species per 100 m2'!$C327,'Fish Transects'!$D:$D,'Fish per species per 100 m2'!$B327,'Fish Transects'!$E:$E,'Fish per species per 100 m2'!$D327)</f>
        <v>322.42185293282574</v>
      </c>
      <c r="G327">
        <f>SUMIFS('Fish Transects'!U:U,'Fish Transects'!$H:$H,'Fish per species per 100 m2'!$A327,'Fish Transects'!$B:$B,'Fish per species per 100 m2'!$C327,'Fish Transects'!$D:$D,'Fish per species per 100 m2'!$B327,'Fish Transects'!$E:$E,'Fish per species per 100 m2'!$D327)</f>
        <v>46.428746822326907</v>
      </c>
    </row>
    <row r="328" spans="1:7" x14ac:dyDescent="0.3">
      <c r="A328" t="s">
        <v>17</v>
      </c>
      <c r="B328" t="s">
        <v>159</v>
      </c>
      <c r="C328">
        <v>3</v>
      </c>
      <c r="D328">
        <v>2</v>
      </c>
      <c r="E328">
        <f>SUMIFS('Fish Transects'!S:S,'Fish Transects'!$H:$H,'Fish per species per 100 m2'!$A328,'Fish Transects'!$B:$B,'Fish per species per 100 m2'!$C328,'Fish Transects'!$D:$D,'Fish per species per 100 m2'!$B328,'Fish Transects'!$E:$E,'Fish per species per 100 m2'!$D328)</f>
        <v>5</v>
      </c>
      <c r="F328">
        <f>SUMIFS('Fish Transects'!T:T,'Fish Transects'!$H:$H,'Fish per species per 100 m2'!$A328,'Fish Transects'!$B:$B,'Fish per species per 100 m2'!$C328,'Fish Transects'!$D:$D,'Fish per species per 100 m2'!$B328,'Fish Transects'!$E:$E,'Fish per species per 100 m2'!$D328)</f>
        <v>495.85138655695403</v>
      </c>
      <c r="G328">
        <f>SUMIFS('Fish Transects'!U:U,'Fish Transects'!$H:$H,'Fish per species per 100 m2'!$A328,'Fish Transects'!$B:$B,'Fish per species per 100 m2'!$C328,'Fish Transects'!$D:$D,'Fish per species per 100 m2'!$B328,'Fish Transects'!$E:$E,'Fish per species per 100 m2'!$D328)</f>
        <v>14.875541596708619</v>
      </c>
    </row>
    <row r="329" spans="1:7" x14ac:dyDescent="0.3">
      <c r="A329" t="s">
        <v>148</v>
      </c>
      <c r="B329" t="s">
        <v>159</v>
      </c>
      <c r="C329">
        <v>3</v>
      </c>
      <c r="D329">
        <v>2</v>
      </c>
      <c r="E329">
        <f>SUMIFS('Fish Transects'!S:S,'Fish Transects'!$H:$H,'Fish per species per 100 m2'!$A329,'Fish Transects'!$B:$B,'Fish per species per 100 m2'!$C329,'Fish Transects'!$D:$D,'Fish per species per 100 m2'!$B329,'Fish Transects'!$E:$E,'Fish per species per 100 m2'!$D329)</f>
        <v>235</v>
      </c>
      <c r="F329">
        <f>SUMIFS('Fish Transects'!T:T,'Fish Transects'!$H:$H,'Fish per species per 100 m2'!$A329,'Fish Transects'!$B:$B,'Fish per species per 100 m2'!$C329,'Fish Transects'!$D:$D,'Fish per species per 100 m2'!$B329,'Fish Transects'!$E:$E,'Fish per species per 100 m2'!$D329)</f>
        <v>673.69342565482702</v>
      </c>
      <c r="G329">
        <f>SUMIFS('Fish Transects'!U:U,'Fish Transects'!$H:$H,'Fish per species per 100 m2'!$A329,'Fish Transects'!$B:$B,'Fish per species per 100 m2'!$C329,'Fish Transects'!$D:$D,'Fish per species per 100 m2'!$B329,'Fish Transects'!$E:$E,'Fish per species per 100 m2'!$D329)</f>
        <v>10.105401384822407</v>
      </c>
    </row>
    <row r="330" spans="1:7" x14ac:dyDescent="0.3">
      <c r="A330" t="s">
        <v>23</v>
      </c>
      <c r="B330" t="s">
        <v>159</v>
      </c>
      <c r="C330">
        <v>3</v>
      </c>
      <c r="D330">
        <v>2</v>
      </c>
      <c r="E330">
        <f>SUMIFS('Fish Transects'!S:S,'Fish Transects'!$H:$H,'Fish per species per 100 m2'!$A330,'Fish Transects'!$B:$B,'Fish per species per 100 m2'!$C330,'Fish Transects'!$D:$D,'Fish per species per 100 m2'!$B330,'Fish Transects'!$E:$E,'Fish per species per 100 m2'!$D330)</f>
        <v>0</v>
      </c>
      <c r="F330">
        <f>SUMIFS('Fish Transects'!T:T,'Fish Transects'!$H:$H,'Fish per species per 100 m2'!$A330,'Fish Transects'!$B:$B,'Fish per species per 100 m2'!$C330,'Fish Transects'!$D:$D,'Fish per species per 100 m2'!$B330,'Fish Transects'!$E:$E,'Fish per species per 100 m2'!$D330)</f>
        <v>0</v>
      </c>
      <c r="G330">
        <f>SUMIFS('Fish Transects'!U:U,'Fish Transects'!$H:$H,'Fish per species per 100 m2'!$A330,'Fish Transects'!$B:$B,'Fish per species per 100 m2'!$C330,'Fish Transects'!$D:$D,'Fish per species per 100 m2'!$B330,'Fish Transects'!$E:$E,'Fish per species per 100 m2'!$D330)</f>
        <v>0</v>
      </c>
    </row>
    <row r="331" spans="1:7" x14ac:dyDescent="0.3">
      <c r="A331" t="s">
        <v>25</v>
      </c>
      <c r="B331" t="s">
        <v>159</v>
      </c>
      <c r="C331">
        <v>3</v>
      </c>
      <c r="D331">
        <v>2</v>
      </c>
      <c r="E331">
        <f>SUMIFS('Fish Transects'!S:S,'Fish Transects'!$H:$H,'Fish per species per 100 m2'!$A331,'Fish Transects'!$B:$B,'Fish per species per 100 m2'!$C331,'Fish Transects'!$D:$D,'Fish per species per 100 m2'!$B331,'Fish Transects'!$E:$E,'Fish per species per 100 m2'!$D331)</f>
        <v>0</v>
      </c>
      <c r="F331">
        <f>SUMIFS('Fish Transects'!T:T,'Fish Transects'!$H:$H,'Fish per species per 100 m2'!$A331,'Fish Transects'!$B:$B,'Fish per species per 100 m2'!$C331,'Fish Transects'!$D:$D,'Fish per species per 100 m2'!$B331,'Fish Transects'!$E:$E,'Fish per species per 100 m2'!$D331)</f>
        <v>0</v>
      </c>
      <c r="G331">
        <f>SUMIFS('Fish Transects'!U:U,'Fish Transects'!$H:$H,'Fish per species per 100 m2'!$A331,'Fish Transects'!$B:$B,'Fish per species per 100 m2'!$C331,'Fish Transects'!$D:$D,'Fish per species per 100 m2'!$B331,'Fish Transects'!$E:$E,'Fish per species per 100 m2'!$D331)</f>
        <v>0</v>
      </c>
    </row>
    <row r="332" spans="1:7" x14ac:dyDescent="0.3">
      <c r="A332" t="s">
        <v>154</v>
      </c>
      <c r="B332" t="s">
        <v>159</v>
      </c>
      <c r="C332">
        <v>3</v>
      </c>
      <c r="D332">
        <v>2</v>
      </c>
      <c r="E332">
        <f>SUMIFS('Fish Transects'!S:S,'Fish Transects'!$H:$H,'Fish per species per 100 m2'!$A332,'Fish Transects'!$B:$B,'Fish per species per 100 m2'!$C332,'Fish Transects'!$D:$D,'Fish per species per 100 m2'!$B332,'Fish Transects'!$E:$E,'Fish per species per 100 m2'!$D332)</f>
        <v>1.6666666666666667</v>
      </c>
      <c r="F332">
        <f>SUMIFS('Fish Transects'!T:T,'Fish Transects'!$H:$H,'Fish per species per 100 m2'!$A332,'Fish Transects'!$B:$B,'Fish per species per 100 m2'!$C332,'Fish Transects'!$D:$D,'Fish per species per 100 m2'!$B332,'Fish Transects'!$E:$E,'Fish per species per 100 m2'!$D332)</f>
        <v>9.087200826183949</v>
      </c>
      <c r="G332">
        <f>SUMIFS('Fish Transects'!U:U,'Fish Transects'!$H:$H,'Fish per species per 100 m2'!$A332,'Fish Transects'!$B:$B,'Fish per species per 100 m2'!$C332,'Fish Transects'!$D:$D,'Fish per species per 100 m2'!$B332,'Fish Transects'!$E:$E,'Fish per species per 100 m2'!$D332)</f>
        <v>0.61792965618050855</v>
      </c>
    </row>
    <row r="333" spans="1:7" x14ac:dyDescent="0.3">
      <c r="A333" t="s">
        <v>30</v>
      </c>
      <c r="B333" t="s">
        <v>159</v>
      </c>
      <c r="C333">
        <v>3</v>
      </c>
      <c r="D333">
        <v>2</v>
      </c>
      <c r="E333">
        <f>SUMIFS('Fish Transects'!S:S,'Fish Transects'!$H:$H,'Fish per species per 100 m2'!$A333,'Fish Transects'!$B:$B,'Fish per species per 100 m2'!$C333,'Fish Transects'!$D:$D,'Fish per species per 100 m2'!$B333,'Fish Transects'!$E:$E,'Fish per species per 100 m2'!$D333)</f>
        <v>0</v>
      </c>
      <c r="F333">
        <f>SUMIFS('Fish Transects'!T:T,'Fish Transects'!$H:$H,'Fish per species per 100 m2'!$A333,'Fish Transects'!$B:$B,'Fish per species per 100 m2'!$C333,'Fish Transects'!$D:$D,'Fish per species per 100 m2'!$B333,'Fish Transects'!$E:$E,'Fish per species per 100 m2'!$D333)</f>
        <v>0</v>
      </c>
      <c r="G333">
        <f>SUMIFS('Fish Transects'!U:U,'Fish Transects'!$H:$H,'Fish per species per 100 m2'!$A333,'Fish Transects'!$B:$B,'Fish per species per 100 m2'!$C333,'Fish Transects'!$D:$D,'Fish per species per 100 m2'!$B333,'Fish Transects'!$E:$E,'Fish per species per 100 m2'!$D333)</f>
        <v>0</v>
      </c>
    </row>
    <row r="334" spans="1:7" x14ac:dyDescent="0.3">
      <c r="A334" t="s">
        <v>32</v>
      </c>
      <c r="B334" t="s">
        <v>159</v>
      </c>
      <c r="C334">
        <v>3</v>
      </c>
      <c r="D334">
        <v>2</v>
      </c>
      <c r="E334">
        <f>SUMIFS('Fish Transects'!S:S,'Fish Transects'!$H:$H,'Fish per species per 100 m2'!$A334,'Fish Transects'!$B:$B,'Fish per species per 100 m2'!$C334,'Fish Transects'!$D:$D,'Fish per species per 100 m2'!$B334,'Fish Transects'!$E:$E,'Fish per species per 100 m2'!$D334)</f>
        <v>0</v>
      </c>
      <c r="F334">
        <f>SUMIFS('Fish Transects'!T:T,'Fish Transects'!$H:$H,'Fish per species per 100 m2'!$A334,'Fish Transects'!$B:$B,'Fish per species per 100 m2'!$C334,'Fish Transects'!$D:$D,'Fish per species per 100 m2'!$B334,'Fish Transects'!$E:$E,'Fish per species per 100 m2'!$D334)</f>
        <v>0</v>
      </c>
      <c r="G334">
        <f>SUMIFS('Fish Transects'!U:U,'Fish Transects'!$H:$H,'Fish per species per 100 m2'!$A334,'Fish Transects'!$B:$B,'Fish per species per 100 m2'!$C334,'Fish Transects'!$D:$D,'Fish per species per 100 m2'!$B334,'Fish Transects'!$E:$E,'Fish per species per 100 m2'!$D334)</f>
        <v>0</v>
      </c>
    </row>
    <row r="335" spans="1:7" x14ac:dyDescent="0.3">
      <c r="A335" t="s">
        <v>149</v>
      </c>
      <c r="B335" t="s">
        <v>159</v>
      </c>
      <c r="C335">
        <v>3</v>
      </c>
      <c r="D335">
        <v>2</v>
      </c>
      <c r="E335">
        <f>SUMIFS('Fish Transects'!S:S,'Fish Transects'!$H:$H,'Fish per species per 100 m2'!$A335,'Fish Transects'!$B:$B,'Fish per species per 100 m2'!$C335,'Fish Transects'!$D:$D,'Fish per species per 100 m2'!$B335,'Fish Transects'!$E:$E,'Fish per species per 100 m2'!$D335)</f>
        <v>1.6666666666666667</v>
      </c>
      <c r="F335">
        <f>SUMIFS('Fish Transects'!T:T,'Fish Transects'!$H:$H,'Fish per species per 100 m2'!$A335,'Fish Transects'!$B:$B,'Fish per species per 100 m2'!$C335,'Fish Transects'!$D:$D,'Fish per species per 100 m2'!$B335,'Fish Transects'!$E:$E,'Fish per species per 100 m2'!$D335)</f>
        <v>46.938873734051704</v>
      </c>
      <c r="G335">
        <f>SUMIFS('Fish Transects'!U:U,'Fish Transects'!$H:$H,'Fish per species per 100 m2'!$A335,'Fish Transects'!$B:$B,'Fish per species per 100 m2'!$C335,'Fish Transects'!$D:$D,'Fish per species per 100 m2'!$B335,'Fish Transects'!$E:$E,'Fish per species per 100 m2'!$D335)</f>
        <v>9.340835873076287</v>
      </c>
    </row>
    <row r="336" spans="1:7" x14ac:dyDescent="0.3">
      <c r="A336" t="s">
        <v>38</v>
      </c>
      <c r="B336" t="s">
        <v>159</v>
      </c>
      <c r="C336">
        <v>3</v>
      </c>
      <c r="D336">
        <v>2</v>
      </c>
      <c r="E336">
        <f>SUMIFS('Fish Transects'!S:S,'Fish Transects'!$H:$H,'Fish per species per 100 m2'!$A336,'Fish Transects'!$B:$B,'Fish per species per 100 m2'!$C336,'Fish Transects'!$D:$D,'Fish per species per 100 m2'!$B336,'Fish Transects'!$E:$E,'Fish per species per 100 m2'!$D336)</f>
        <v>0</v>
      </c>
      <c r="F336">
        <f>SUMIFS('Fish Transects'!T:T,'Fish Transects'!$H:$H,'Fish per species per 100 m2'!$A336,'Fish Transects'!$B:$B,'Fish per species per 100 m2'!$C336,'Fish Transects'!$D:$D,'Fish per species per 100 m2'!$B336,'Fish Transects'!$E:$E,'Fish per species per 100 m2'!$D336)</f>
        <v>0</v>
      </c>
      <c r="G336">
        <f>SUMIFS('Fish Transects'!U:U,'Fish Transects'!$H:$H,'Fish per species per 100 m2'!$A336,'Fish Transects'!$B:$B,'Fish per species per 100 m2'!$C336,'Fish Transects'!$D:$D,'Fish per species per 100 m2'!$B336,'Fish Transects'!$E:$E,'Fish per species per 100 m2'!$D336)</f>
        <v>0</v>
      </c>
    </row>
    <row r="337" spans="1:7" x14ac:dyDescent="0.3">
      <c r="A337" t="s">
        <v>40</v>
      </c>
      <c r="B337" t="s">
        <v>159</v>
      </c>
      <c r="C337">
        <v>3</v>
      </c>
      <c r="D337">
        <v>2</v>
      </c>
      <c r="E337">
        <f>SUMIFS('Fish Transects'!S:S,'Fish Transects'!$H:$H,'Fish per species per 100 m2'!$A337,'Fish Transects'!$B:$B,'Fish per species per 100 m2'!$C337,'Fish Transects'!$D:$D,'Fish per species per 100 m2'!$B337,'Fish Transects'!$E:$E,'Fish per species per 100 m2'!$D337)</f>
        <v>0</v>
      </c>
      <c r="F337">
        <f>SUMIFS('Fish Transects'!T:T,'Fish Transects'!$H:$H,'Fish per species per 100 m2'!$A337,'Fish Transects'!$B:$B,'Fish per species per 100 m2'!$C337,'Fish Transects'!$D:$D,'Fish per species per 100 m2'!$B337,'Fish Transects'!$E:$E,'Fish per species per 100 m2'!$D337)</f>
        <v>0</v>
      </c>
      <c r="G337">
        <f>SUMIFS('Fish Transects'!U:U,'Fish Transects'!$H:$H,'Fish per species per 100 m2'!$A337,'Fish Transects'!$B:$B,'Fish per species per 100 m2'!$C337,'Fish Transects'!$D:$D,'Fish per species per 100 m2'!$B337,'Fish Transects'!$E:$E,'Fish per species per 100 m2'!$D337)</f>
        <v>0</v>
      </c>
    </row>
    <row r="338" spans="1:7" x14ac:dyDescent="0.3">
      <c r="A338" t="s">
        <v>42</v>
      </c>
      <c r="B338" t="s">
        <v>159</v>
      </c>
      <c r="C338">
        <v>3</v>
      </c>
      <c r="D338">
        <v>2</v>
      </c>
      <c r="E338">
        <f>SUMIFS('Fish Transects'!S:S,'Fish Transects'!$H:$H,'Fish per species per 100 m2'!$A338,'Fish Transects'!$B:$B,'Fish per species per 100 m2'!$C338,'Fish Transects'!$D:$D,'Fish per species per 100 m2'!$B338,'Fish Transects'!$E:$E,'Fish per species per 100 m2'!$D338)</f>
        <v>0</v>
      </c>
      <c r="F338">
        <f>SUMIFS('Fish Transects'!T:T,'Fish Transects'!$H:$H,'Fish per species per 100 m2'!$A338,'Fish Transects'!$B:$B,'Fish per species per 100 m2'!$C338,'Fish Transects'!$D:$D,'Fish per species per 100 m2'!$B338,'Fish Transects'!$E:$E,'Fish per species per 100 m2'!$D338)</f>
        <v>0</v>
      </c>
      <c r="G338">
        <f>SUMIFS('Fish Transects'!U:U,'Fish Transects'!$H:$H,'Fish per species per 100 m2'!$A338,'Fish Transects'!$B:$B,'Fish per species per 100 m2'!$C338,'Fish Transects'!$D:$D,'Fish per species per 100 m2'!$B338,'Fish Transects'!$E:$E,'Fish per species per 100 m2'!$D338)</f>
        <v>0</v>
      </c>
    </row>
    <row r="339" spans="1:7" x14ac:dyDescent="0.3">
      <c r="A339" t="s">
        <v>44</v>
      </c>
      <c r="B339" t="s">
        <v>159</v>
      </c>
      <c r="C339">
        <v>3</v>
      </c>
      <c r="D339">
        <v>2</v>
      </c>
      <c r="E339">
        <f>SUMIFS('Fish Transects'!S:S,'Fish Transects'!$H:$H,'Fish per species per 100 m2'!$A339,'Fish Transects'!$B:$B,'Fish per species per 100 m2'!$C339,'Fish Transects'!$D:$D,'Fish per species per 100 m2'!$B339,'Fish Transects'!$E:$E,'Fish per species per 100 m2'!$D339)</f>
        <v>0</v>
      </c>
      <c r="F339">
        <f>SUMIFS('Fish Transects'!T:T,'Fish Transects'!$H:$H,'Fish per species per 100 m2'!$A339,'Fish Transects'!$B:$B,'Fish per species per 100 m2'!$C339,'Fish Transects'!$D:$D,'Fish per species per 100 m2'!$B339,'Fish Transects'!$E:$E,'Fish per species per 100 m2'!$D339)</f>
        <v>0</v>
      </c>
      <c r="G339">
        <f>SUMIFS('Fish Transects'!U:U,'Fish Transects'!$H:$H,'Fish per species per 100 m2'!$A339,'Fish Transects'!$B:$B,'Fish per species per 100 m2'!$C339,'Fish Transects'!$D:$D,'Fish per species per 100 m2'!$B339,'Fish Transects'!$E:$E,'Fish per species per 100 m2'!$D339)</f>
        <v>0</v>
      </c>
    </row>
    <row r="340" spans="1:7" x14ac:dyDescent="0.3">
      <c r="A340" t="s">
        <v>12</v>
      </c>
      <c r="B340" t="s">
        <v>159</v>
      </c>
      <c r="C340">
        <v>3</v>
      </c>
      <c r="D340">
        <v>3</v>
      </c>
      <c r="E340">
        <f>SUMIFS('Fish Transects'!S:S,'Fish Transects'!$H:$H,'Fish per species per 100 m2'!$A340,'Fish Transects'!$B:$B,'Fish per species per 100 m2'!$C340,'Fish Transects'!$D:$D,'Fish per species per 100 m2'!$B340,'Fish Transects'!$E:$E,'Fish per species per 100 m2'!$D340)</f>
        <v>0</v>
      </c>
      <c r="F340">
        <f>SUMIFS('Fish Transects'!T:T,'Fish Transects'!$H:$H,'Fish per species per 100 m2'!$A340,'Fish Transects'!$B:$B,'Fish per species per 100 m2'!$C340,'Fish Transects'!$D:$D,'Fish per species per 100 m2'!$B340,'Fish Transects'!$E:$E,'Fish per species per 100 m2'!$D340)</f>
        <v>0</v>
      </c>
      <c r="G340">
        <f>SUMIFS('Fish Transects'!U:U,'Fish Transects'!$H:$H,'Fish per species per 100 m2'!$A340,'Fish Transects'!$B:$B,'Fish per species per 100 m2'!$C340,'Fish Transects'!$D:$D,'Fish per species per 100 m2'!$B340,'Fish Transects'!$E:$E,'Fish per species per 100 m2'!$D340)</f>
        <v>0</v>
      </c>
    </row>
    <row r="341" spans="1:7" x14ac:dyDescent="0.3">
      <c r="A341" t="s">
        <v>17</v>
      </c>
      <c r="B341" t="s">
        <v>159</v>
      </c>
      <c r="C341">
        <v>3</v>
      </c>
      <c r="D341">
        <v>3</v>
      </c>
      <c r="E341">
        <f>SUMIFS('Fish Transects'!S:S,'Fish Transects'!$H:$H,'Fish per species per 100 m2'!$A341,'Fish Transects'!$B:$B,'Fish per species per 100 m2'!$C341,'Fish Transects'!$D:$D,'Fish per species per 100 m2'!$B341,'Fish Transects'!$E:$E,'Fish per species per 100 m2'!$D341)</f>
        <v>18.333333333333332</v>
      </c>
      <c r="F341">
        <f>SUMIFS('Fish Transects'!T:T,'Fish Transects'!$H:$H,'Fish per species per 100 m2'!$A341,'Fish Transects'!$B:$B,'Fish per species per 100 m2'!$C341,'Fish Transects'!$D:$D,'Fish per species per 100 m2'!$B341,'Fish Transects'!$E:$E,'Fish per species per 100 m2'!$D341)</f>
        <v>394.37527794594973</v>
      </c>
      <c r="G341">
        <f>SUMIFS('Fish Transects'!U:U,'Fish Transects'!$H:$H,'Fish per species per 100 m2'!$A341,'Fish Transects'!$B:$B,'Fish per species per 100 m2'!$C341,'Fish Transects'!$D:$D,'Fish per species per 100 m2'!$B341,'Fish Transects'!$E:$E,'Fish per species per 100 m2'!$D341)</f>
        <v>11.831258338378492</v>
      </c>
    </row>
    <row r="342" spans="1:7" x14ac:dyDescent="0.3">
      <c r="A342" t="s">
        <v>148</v>
      </c>
      <c r="B342" t="s">
        <v>159</v>
      </c>
      <c r="C342">
        <v>3</v>
      </c>
      <c r="D342">
        <v>3</v>
      </c>
      <c r="E342">
        <f>SUMIFS('Fish Transects'!S:S,'Fish Transects'!$H:$H,'Fish per species per 100 m2'!$A342,'Fish Transects'!$B:$B,'Fish per species per 100 m2'!$C342,'Fish Transects'!$D:$D,'Fish per species per 100 m2'!$B342,'Fish Transects'!$E:$E,'Fish per species per 100 m2'!$D342)</f>
        <v>145</v>
      </c>
      <c r="F342">
        <f>SUMIFS('Fish Transects'!T:T,'Fish Transects'!$H:$H,'Fish per species per 100 m2'!$A342,'Fish Transects'!$B:$B,'Fish per species per 100 m2'!$C342,'Fish Transects'!$D:$D,'Fish per species per 100 m2'!$B342,'Fish Transects'!$E:$E,'Fish per species per 100 m2'!$D342)</f>
        <v>274.26559272531568</v>
      </c>
      <c r="G342">
        <f>SUMIFS('Fish Transects'!U:U,'Fish Transects'!$H:$H,'Fish per species per 100 m2'!$A342,'Fish Transects'!$B:$B,'Fish per species per 100 m2'!$C342,'Fish Transects'!$D:$D,'Fish per species per 100 m2'!$B342,'Fish Transects'!$E:$E,'Fish per species per 100 m2'!$D342)</f>
        <v>4.1139838908797346</v>
      </c>
    </row>
    <row r="343" spans="1:7" x14ac:dyDescent="0.3">
      <c r="A343" t="s">
        <v>23</v>
      </c>
      <c r="B343" t="s">
        <v>159</v>
      </c>
      <c r="C343">
        <v>3</v>
      </c>
      <c r="D343">
        <v>3</v>
      </c>
      <c r="E343">
        <f>SUMIFS('Fish Transects'!S:S,'Fish Transects'!$H:$H,'Fish per species per 100 m2'!$A343,'Fish Transects'!$B:$B,'Fish per species per 100 m2'!$C343,'Fish Transects'!$D:$D,'Fish per species per 100 m2'!$B343,'Fish Transects'!$E:$E,'Fish per species per 100 m2'!$D343)</f>
        <v>0</v>
      </c>
      <c r="F343">
        <f>SUMIFS('Fish Transects'!T:T,'Fish Transects'!$H:$H,'Fish per species per 100 m2'!$A343,'Fish Transects'!$B:$B,'Fish per species per 100 m2'!$C343,'Fish Transects'!$D:$D,'Fish per species per 100 m2'!$B343,'Fish Transects'!$E:$E,'Fish per species per 100 m2'!$D343)</f>
        <v>0</v>
      </c>
      <c r="G343">
        <f>SUMIFS('Fish Transects'!U:U,'Fish Transects'!$H:$H,'Fish per species per 100 m2'!$A343,'Fish Transects'!$B:$B,'Fish per species per 100 m2'!$C343,'Fish Transects'!$D:$D,'Fish per species per 100 m2'!$B343,'Fish Transects'!$E:$E,'Fish per species per 100 m2'!$D343)</f>
        <v>0</v>
      </c>
    </row>
    <row r="344" spans="1:7" x14ac:dyDescent="0.3">
      <c r="A344" t="s">
        <v>25</v>
      </c>
      <c r="B344" t="s">
        <v>159</v>
      </c>
      <c r="C344">
        <v>3</v>
      </c>
      <c r="D344">
        <v>3</v>
      </c>
      <c r="E344">
        <f>SUMIFS('Fish Transects'!S:S,'Fish Transects'!$H:$H,'Fish per species per 100 m2'!$A344,'Fish Transects'!$B:$B,'Fish per species per 100 m2'!$C344,'Fish Transects'!$D:$D,'Fish per species per 100 m2'!$B344,'Fish Transects'!$E:$E,'Fish per species per 100 m2'!$D344)</f>
        <v>0</v>
      </c>
      <c r="F344">
        <f>SUMIFS('Fish Transects'!T:T,'Fish Transects'!$H:$H,'Fish per species per 100 m2'!$A344,'Fish Transects'!$B:$B,'Fish per species per 100 m2'!$C344,'Fish Transects'!$D:$D,'Fish per species per 100 m2'!$B344,'Fish Transects'!$E:$E,'Fish per species per 100 m2'!$D344)</f>
        <v>0</v>
      </c>
      <c r="G344">
        <f>SUMIFS('Fish Transects'!U:U,'Fish Transects'!$H:$H,'Fish per species per 100 m2'!$A344,'Fish Transects'!$B:$B,'Fish per species per 100 m2'!$C344,'Fish Transects'!$D:$D,'Fish per species per 100 m2'!$B344,'Fish Transects'!$E:$E,'Fish per species per 100 m2'!$D344)</f>
        <v>0</v>
      </c>
    </row>
    <row r="345" spans="1:7" x14ac:dyDescent="0.3">
      <c r="A345" t="s">
        <v>154</v>
      </c>
      <c r="B345" t="s">
        <v>159</v>
      </c>
      <c r="C345">
        <v>3</v>
      </c>
      <c r="D345">
        <v>3</v>
      </c>
      <c r="E345">
        <f>SUMIFS('Fish Transects'!S:S,'Fish Transects'!$H:$H,'Fish per species per 100 m2'!$A345,'Fish Transects'!$B:$B,'Fish per species per 100 m2'!$C345,'Fish Transects'!$D:$D,'Fish per species per 100 m2'!$B345,'Fish Transects'!$E:$E,'Fish per species per 100 m2'!$D345)</f>
        <v>0</v>
      </c>
      <c r="F345">
        <f>SUMIFS('Fish Transects'!T:T,'Fish Transects'!$H:$H,'Fish per species per 100 m2'!$A345,'Fish Transects'!$B:$B,'Fish per species per 100 m2'!$C345,'Fish Transects'!$D:$D,'Fish per species per 100 m2'!$B345,'Fish Transects'!$E:$E,'Fish per species per 100 m2'!$D345)</f>
        <v>0</v>
      </c>
      <c r="G345">
        <f>SUMIFS('Fish Transects'!U:U,'Fish Transects'!$H:$H,'Fish per species per 100 m2'!$A345,'Fish Transects'!$B:$B,'Fish per species per 100 m2'!$C345,'Fish Transects'!$D:$D,'Fish per species per 100 m2'!$B345,'Fish Transects'!$E:$E,'Fish per species per 100 m2'!$D345)</f>
        <v>0</v>
      </c>
    </row>
    <row r="346" spans="1:7" x14ac:dyDescent="0.3">
      <c r="A346" t="s">
        <v>30</v>
      </c>
      <c r="B346" t="s">
        <v>159</v>
      </c>
      <c r="C346">
        <v>3</v>
      </c>
      <c r="D346">
        <v>3</v>
      </c>
      <c r="E346">
        <f>SUMIFS('Fish Transects'!S:S,'Fish Transects'!$H:$H,'Fish per species per 100 m2'!$A346,'Fish Transects'!$B:$B,'Fish per species per 100 m2'!$C346,'Fish Transects'!$D:$D,'Fish per species per 100 m2'!$B346,'Fish Transects'!$E:$E,'Fish per species per 100 m2'!$D346)</f>
        <v>0</v>
      </c>
      <c r="F346">
        <f>SUMIFS('Fish Transects'!T:T,'Fish Transects'!$H:$H,'Fish per species per 100 m2'!$A346,'Fish Transects'!$B:$B,'Fish per species per 100 m2'!$C346,'Fish Transects'!$D:$D,'Fish per species per 100 m2'!$B346,'Fish Transects'!$E:$E,'Fish per species per 100 m2'!$D346)</f>
        <v>0</v>
      </c>
      <c r="G346">
        <f>SUMIFS('Fish Transects'!U:U,'Fish Transects'!$H:$H,'Fish per species per 100 m2'!$A346,'Fish Transects'!$B:$B,'Fish per species per 100 m2'!$C346,'Fish Transects'!$D:$D,'Fish per species per 100 m2'!$B346,'Fish Transects'!$E:$E,'Fish per species per 100 m2'!$D346)</f>
        <v>0</v>
      </c>
    </row>
    <row r="347" spans="1:7" x14ac:dyDescent="0.3">
      <c r="A347" t="s">
        <v>32</v>
      </c>
      <c r="B347" t="s">
        <v>159</v>
      </c>
      <c r="C347">
        <v>3</v>
      </c>
      <c r="D347">
        <v>3</v>
      </c>
      <c r="E347">
        <f>SUMIFS('Fish Transects'!S:S,'Fish Transects'!$H:$H,'Fish per species per 100 m2'!$A347,'Fish Transects'!$B:$B,'Fish per species per 100 m2'!$C347,'Fish Transects'!$D:$D,'Fish per species per 100 m2'!$B347,'Fish Transects'!$E:$E,'Fish per species per 100 m2'!$D347)</f>
        <v>0</v>
      </c>
      <c r="F347">
        <f>SUMIFS('Fish Transects'!T:T,'Fish Transects'!$H:$H,'Fish per species per 100 m2'!$A347,'Fish Transects'!$B:$B,'Fish per species per 100 m2'!$C347,'Fish Transects'!$D:$D,'Fish per species per 100 m2'!$B347,'Fish Transects'!$E:$E,'Fish per species per 100 m2'!$D347)</f>
        <v>0</v>
      </c>
      <c r="G347">
        <f>SUMIFS('Fish Transects'!U:U,'Fish Transects'!$H:$H,'Fish per species per 100 m2'!$A347,'Fish Transects'!$B:$B,'Fish per species per 100 m2'!$C347,'Fish Transects'!$D:$D,'Fish per species per 100 m2'!$B347,'Fish Transects'!$E:$E,'Fish per species per 100 m2'!$D347)</f>
        <v>0</v>
      </c>
    </row>
    <row r="348" spans="1:7" x14ac:dyDescent="0.3">
      <c r="A348" t="s">
        <v>149</v>
      </c>
      <c r="B348" t="s">
        <v>159</v>
      </c>
      <c r="C348">
        <v>3</v>
      </c>
      <c r="D348">
        <v>3</v>
      </c>
      <c r="E348">
        <f>SUMIFS('Fish Transects'!S:S,'Fish Transects'!$H:$H,'Fish per species per 100 m2'!$A348,'Fish Transects'!$B:$B,'Fish per species per 100 m2'!$C348,'Fish Transects'!$D:$D,'Fish per species per 100 m2'!$B348,'Fish Transects'!$E:$E,'Fish per species per 100 m2'!$D348)</f>
        <v>0</v>
      </c>
      <c r="F348">
        <f>SUMIFS('Fish Transects'!T:T,'Fish Transects'!$H:$H,'Fish per species per 100 m2'!$A348,'Fish Transects'!$B:$B,'Fish per species per 100 m2'!$C348,'Fish Transects'!$D:$D,'Fish per species per 100 m2'!$B348,'Fish Transects'!$E:$E,'Fish per species per 100 m2'!$D348)</f>
        <v>0</v>
      </c>
      <c r="G348">
        <f>SUMIFS('Fish Transects'!U:U,'Fish Transects'!$H:$H,'Fish per species per 100 m2'!$A348,'Fish Transects'!$B:$B,'Fish per species per 100 m2'!$C348,'Fish Transects'!$D:$D,'Fish per species per 100 m2'!$B348,'Fish Transects'!$E:$E,'Fish per species per 100 m2'!$D348)</f>
        <v>0</v>
      </c>
    </row>
    <row r="349" spans="1:7" x14ac:dyDescent="0.3">
      <c r="A349" t="s">
        <v>38</v>
      </c>
      <c r="B349" t="s">
        <v>159</v>
      </c>
      <c r="C349">
        <v>3</v>
      </c>
      <c r="D349">
        <v>3</v>
      </c>
      <c r="E349">
        <f>SUMIFS('Fish Transects'!S:S,'Fish Transects'!$H:$H,'Fish per species per 100 m2'!$A349,'Fish Transects'!$B:$B,'Fish per species per 100 m2'!$C349,'Fish Transects'!$D:$D,'Fish per species per 100 m2'!$B349,'Fish Transects'!$E:$E,'Fish per species per 100 m2'!$D349)</f>
        <v>0</v>
      </c>
      <c r="F349">
        <f>SUMIFS('Fish Transects'!T:T,'Fish Transects'!$H:$H,'Fish per species per 100 m2'!$A349,'Fish Transects'!$B:$B,'Fish per species per 100 m2'!$C349,'Fish Transects'!$D:$D,'Fish per species per 100 m2'!$B349,'Fish Transects'!$E:$E,'Fish per species per 100 m2'!$D349)</f>
        <v>0</v>
      </c>
      <c r="G349">
        <f>SUMIFS('Fish Transects'!U:U,'Fish Transects'!$H:$H,'Fish per species per 100 m2'!$A349,'Fish Transects'!$B:$B,'Fish per species per 100 m2'!$C349,'Fish Transects'!$D:$D,'Fish per species per 100 m2'!$B349,'Fish Transects'!$E:$E,'Fish per species per 100 m2'!$D349)</f>
        <v>0</v>
      </c>
    </row>
    <row r="350" spans="1:7" x14ac:dyDescent="0.3">
      <c r="A350" t="s">
        <v>40</v>
      </c>
      <c r="B350" t="s">
        <v>159</v>
      </c>
      <c r="C350">
        <v>3</v>
      </c>
      <c r="D350">
        <v>3</v>
      </c>
      <c r="E350">
        <f>SUMIFS('Fish Transects'!S:S,'Fish Transects'!$H:$H,'Fish per species per 100 m2'!$A350,'Fish Transects'!$B:$B,'Fish per species per 100 m2'!$C350,'Fish Transects'!$D:$D,'Fish per species per 100 m2'!$B350,'Fish Transects'!$E:$E,'Fish per species per 100 m2'!$D350)</f>
        <v>0</v>
      </c>
      <c r="F350">
        <f>SUMIFS('Fish Transects'!T:T,'Fish Transects'!$H:$H,'Fish per species per 100 m2'!$A350,'Fish Transects'!$B:$B,'Fish per species per 100 m2'!$C350,'Fish Transects'!$D:$D,'Fish per species per 100 m2'!$B350,'Fish Transects'!$E:$E,'Fish per species per 100 m2'!$D350)</f>
        <v>0</v>
      </c>
      <c r="G350">
        <f>SUMIFS('Fish Transects'!U:U,'Fish Transects'!$H:$H,'Fish per species per 100 m2'!$A350,'Fish Transects'!$B:$B,'Fish per species per 100 m2'!$C350,'Fish Transects'!$D:$D,'Fish per species per 100 m2'!$B350,'Fish Transects'!$E:$E,'Fish per species per 100 m2'!$D350)</f>
        <v>0</v>
      </c>
    </row>
    <row r="351" spans="1:7" x14ac:dyDescent="0.3">
      <c r="A351" t="s">
        <v>42</v>
      </c>
      <c r="B351" t="s">
        <v>159</v>
      </c>
      <c r="C351">
        <v>3</v>
      </c>
      <c r="D351">
        <v>3</v>
      </c>
      <c r="E351">
        <f>SUMIFS('Fish Transects'!S:S,'Fish Transects'!$H:$H,'Fish per species per 100 m2'!$A351,'Fish Transects'!$B:$B,'Fish per species per 100 m2'!$C351,'Fish Transects'!$D:$D,'Fish per species per 100 m2'!$B351,'Fish Transects'!$E:$E,'Fish per species per 100 m2'!$D351)</f>
        <v>0</v>
      </c>
      <c r="F351">
        <f>SUMIFS('Fish Transects'!T:T,'Fish Transects'!$H:$H,'Fish per species per 100 m2'!$A351,'Fish Transects'!$B:$B,'Fish per species per 100 m2'!$C351,'Fish Transects'!$D:$D,'Fish per species per 100 m2'!$B351,'Fish Transects'!$E:$E,'Fish per species per 100 m2'!$D351)</f>
        <v>0</v>
      </c>
      <c r="G351">
        <f>SUMIFS('Fish Transects'!U:U,'Fish Transects'!$H:$H,'Fish per species per 100 m2'!$A351,'Fish Transects'!$B:$B,'Fish per species per 100 m2'!$C351,'Fish Transects'!$D:$D,'Fish per species per 100 m2'!$B351,'Fish Transects'!$E:$E,'Fish per species per 100 m2'!$D351)</f>
        <v>0</v>
      </c>
    </row>
    <row r="352" spans="1:7" x14ac:dyDescent="0.3">
      <c r="A352" t="s">
        <v>44</v>
      </c>
      <c r="B352" t="s">
        <v>159</v>
      </c>
      <c r="C352">
        <v>3</v>
      </c>
      <c r="D352">
        <v>3</v>
      </c>
      <c r="E352">
        <f>SUMIFS('Fish Transects'!S:S,'Fish Transects'!$H:$H,'Fish per species per 100 m2'!$A352,'Fish Transects'!$B:$B,'Fish per species per 100 m2'!$C352,'Fish Transects'!$D:$D,'Fish per species per 100 m2'!$B352,'Fish Transects'!$E:$E,'Fish per species per 100 m2'!$D352)</f>
        <v>0</v>
      </c>
      <c r="F352">
        <f>SUMIFS('Fish Transects'!T:T,'Fish Transects'!$H:$H,'Fish per species per 100 m2'!$A352,'Fish Transects'!$B:$B,'Fish per species per 100 m2'!$C352,'Fish Transects'!$D:$D,'Fish per species per 100 m2'!$B352,'Fish Transects'!$E:$E,'Fish per species per 100 m2'!$D352)</f>
        <v>0</v>
      </c>
      <c r="G352">
        <f>SUMIFS('Fish Transects'!U:U,'Fish Transects'!$H:$H,'Fish per species per 100 m2'!$A352,'Fish Transects'!$B:$B,'Fish per species per 100 m2'!$C352,'Fish Transects'!$D:$D,'Fish per species per 100 m2'!$B352,'Fish Transects'!$E:$E,'Fish per species per 100 m2'!$D352)</f>
        <v>0</v>
      </c>
    </row>
    <row r="353" spans="1:7" x14ac:dyDescent="0.3">
      <c r="A353" t="s">
        <v>12</v>
      </c>
      <c r="B353" t="s">
        <v>160</v>
      </c>
      <c r="C353">
        <v>1</v>
      </c>
      <c r="D353">
        <v>1</v>
      </c>
      <c r="E353">
        <f>SUMIFS('Fish Transects'!S:S,'Fish Transects'!$H:$H,'Fish per species per 100 m2'!$A353,'Fish Transects'!$B:$B,'Fish per species per 100 m2'!$C353,'Fish Transects'!$D:$D,'Fish per species per 100 m2'!$B353,'Fish Transects'!$E:$E,'Fish per species per 100 m2'!$D353)</f>
        <v>0</v>
      </c>
      <c r="F353">
        <f>SUMIFS('Fish Transects'!T:T,'Fish Transects'!$H:$H,'Fish per species per 100 m2'!$A353,'Fish Transects'!$B:$B,'Fish per species per 100 m2'!$C353,'Fish Transects'!$D:$D,'Fish per species per 100 m2'!$B353,'Fish Transects'!$E:$E,'Fish per species per 100 m2'!$D353)</f>
        <v>0</v>
      </c>
      <c r="G353">
        <f>SUMIFS('Fish Transects'!U:U,'Fish Transects'!$H:$H,'Fish per species per 100 m2'!$A353,'Fish Transects'!$B:$B,'Fish per species per 100 m2'!$C353,'Fish Transects'!$D:$D,'Fish per species per 100 m2'!$B353,'Fish Transects'!$E:$E,'Fish per species per 100 m2'!$D353)</f>
        <v>0</v>
      </c>
    </row>
    <row r="354" spans="1:7" x14ac:dyDescent="0.3">
      <c r="A354" t="s">
        <v>17</v>
      </c>
      <c r="B354" t="s">
        <v>160</v>
      </c>
      <c r="C354">
        <v>1</v>
      </c>
      <c r="D354">
        <v>1</v>
      </c>
      <c r="E354">
        <f>SUMIFS('Fish Transects'!S:S,'Fish Transects'!$H:$H,'Fish per species per 100 m2'!$A354,'Fish Transects'!$B:$B,'Fish per species per 100 m2'!$C354,'Fish Transects'!$D:$D,'Fish per species per 100 m2'!$B354,'Fish Transects'!$E:$E,'Fish per species per 100 m2'!$D354)</f>
        <v>6.666666666666667</v>
      </c>
      <c r="F354">
        <f>SUMIFS('Fish Transects'!T:T,'Fish Transects'!$H:$H,'Fish per species per 100 m2'!$A354,'Fish Transects'!$B:$B,'Fish per species per 100 m2'!$C354,'Fish Transects'!$D:$D,'Fish per species per 100 m2'!$B354,'Fish Transects'!$E:$E,'Fish per species per 100 m2'!$D354)</f>
        <v>31.074765695846651</v>
      </c>
      <c r="G354">
        <f>SUMIFS('Fish Transects'!U:U,'Fish Transects'!$H:$H,'Fish per species per 100 m2'!$A354,'Fish Transects'!$B:$B,'Fish per species per 100 m2'!$C354,'Fish Transects'!$D:$D,'Fish per species per 100 m2'!$B354,'Fish Transects'!$E:$E,'Fish per species per 100 m2'!$D354)</f>
        <v>0.93224297087539953</v>
      </c>
    </row>
    <row r="355" spans="1:7" x14ac:dyDescent="0.3">
      <c r="A355" t="s">
        <v>148</v>
      </c>
      <c r="B355" t="s">
        <v>160</v>
      </c>
      <c r="C355">
        <v>1</v>
      </c>
      <c r="D355">
        <v>1</v>
      </c>
      <c r="E355">
        <f>SUMIFS('Fish Transects'!S:S,'Fish Transects'!$H:$H,'Fish per species per 100 m2'!$A355,'Fish Transects'!$B:$B,'Fish per species per 100 m2'!$C355,'Fish Transects'!$D:$D,'Fish per species per 100 m2'!$B355,'Fish Transects'!$E:$E,'Fish per species per 100 m2'!$D355)</f>
        <v>221.66666666666669</v>
      </c>
      <c r="F355">
        <f>SUMIFS('Fish Transects'!T:T,'Fish Transects'!$H:$H,'Fish per species per 100 m2'!$A355,'Fish Transects'!$B:$B,'Fish per species per 100 m2'!$C355,'Fish Transects'!$D:$D,'Fish per species per 100 m2'!$B355,'Fish Transects'!$E:$E,'Fish per species per 100 m2'!$D355)</f>
        <v>157.17710611230379</v>
      </c>
      <c r="G355">
        <f>SUMIFS('Fish Transects'!U:U,'Fish Transects'!$H:$H,'Fish per species per 100 m2'!$A355,'Fish Transects'!$B:$B,'Fish per species per 100 m2'!$C355,'Fish Transects'!$D:$D,'Fish per species per 100 m2'!$B355,'Fish Transects'!$E:$E,'Fish per species per 100 m2'!$D355)</f>
        <v>2.357656591684556</v>
      </c>
    </row>
    <row r="356" spans="1:7" x14ac:dyDescent="0.3">
      <c r="A356" t="s">
        <v>23</v>
      </c>
      <c r="B356" t="s">
        <v>160</v>
      </c>
      <c r="C356">
        <v>1</v>
      </c>
      <c r="D356">
        <v>1</v>
      </c>
      <c r="E356">
        <f>SUMIFS('Fish Transects'!S:S,'Fish Transects'!$H:$H,'Fish per species per 100 m2'!$A356,'Fish Transects'!$B:$B,'Fish per species per 100 m2'!$C356,'Fish Transects'!$D:$D,'Fish per species per 100 m2'!$B356,'Fish Transects'!$E:$E,'Fish per species per 100 m2'!$D356)</f>
        <v>0</v>
      </c>
      <c r="F356">
        <f>SUMIFS('Fish Transects'!T:T,'Fish Transects'!$H:$H,'Fish per species per 100 m2'!$A356,'Fish Transects'!$B:$B,'Fish per species per 100 m2'!$C356,'Fish Transects'!$D:$D,'Fish per species per 100 m2'!$B356,'Fish Transects'!$E:$E,'Fish per species per 100 m2'!$D356)</f>
        <v>0</v>
      </c>
      <c r="G356">
        <f>SUMIFS('Fish Transects'!U:U,'Fish Transects'!$H:$H,'Fish per species per 100 m2'!$A356,'Fish Transects'!$B:$B,'Fish per species per 100 m2'!$C356,'Fish Transects'!$D:$D,'Fish per species per 100 m2'!$B356,'Fish Transects'!$E:$E,'Fish per species per 100 m2'!$D356)</f>
        <v>0</v>
      </c>
    </row>
    <row r="357" spans="1:7" x14ac:dyDescent="0.3">
      <c r="A357" t="s">
        <v>25</v>
      </c>
      <c r="B357" t="s">
        <v>160</v>
      </c>
      <c r="C357">
        <v>1</v>
      </c>
      <c r="D357">
        <v>1</v>
      </c>
      <c r="E357">
        <f>SUMIFS('Fish Transects'!S:S,'Fish Transects'!$H:$H,'Fish per species per 100 m2'!$A357,'Fish Transects'!$B:$B,'Fish per species per 100 m2'!$C357,'Fish Transects'!$D:$D,'Fish per species per 100 m2'!$B357,'Fish Transects'!$E:$E,'Fish per species per 100 m2'!$D357)</f>
        <v>5</v>
      </c>
      <c r="F357">
        <f>SUMIFS('Fish Transects'!T:T,'Fish Transects'!$H:$H,'Fish per species per 100 m2'!$A357,'Fish Transects'!$B:$B,'Fish per species per 100 m2'!$C357,'Fish Transects'!$D:$D,'Fish per species per 100 m2'!$B357,'Fish Transects'!$E:$E,'Fish per species per 100 m2'!$D357)</f>
        <v>1451.9689430258011</v>
      </c>
      <c r="G357">
        <f>SUMIFS('Fish Transects'!U:U,'Fish Transects'!$H:$H,'Fish per species per 100 m2'!$A357,'Fish Transects'!$B:$B,'Fish per species per 100 m2'!$C357,'Fish Transects'!$D:$D,'Fish per species per 100 m2'!$B357,'Fish Transects'!$E:$E,'Fish per species per 100 m2'!$D357)</f>
        <v>158.2646147898123</v>
      </c>
    </row>
    <row r="358" spans="1:7" x14ac:dyDescent="0.3">
      <c r="A358" t="s">
        <v>154</v>
      </c>
      <c r="B358" t="s">
        <v>160</v>
      </c>
      <c r="C358">
        <v>1</v>
      </c>
      <c r="D358">
        <v>1</v>
      </c>
      <c r="E358">
        <f>SUMIFS('Fish Transects'!S:S,'Fish Transects'!$H:$H,'Fish per species per 100 m2'!$A358,'Fish Transects'!$B:$B,'Fish per species per 100 m2'!$C358,'Fish Transects'!$D:$D,'Fish per species per 100 m2'!$B358,'Fish Transects'!$E:$E,'Fish per species per 100 m2'!$D358)</f>
        <v>0</v>
      </c>
      <c r="F358">
        <f>SUMIFS('Fish Transects'!T:T,'Fish Transects'!$H:$H,'Fish per species per 100 m2'!$A358,'Fish Transects'!$B:$B,'Fish per species per 100 m2'!$C358,'Fish Transects'!$D:$D,'Fish per species per 100 m2'!$B358,'Fish Transects'!$E:$E,'Fish per species per 100 m2'!$D358)</f>
        <v>0</v>
      </c>
      <c r="G358">
        <f>SUMIFS('Fish Transects'!U:U,'Fish Transects'!$H:$H,'Fish per species per 100 m2'!$A358,'Fish Transects'!$B:$B,'Fish per species per 100 m2'!$C358,'Fish Transects'!$D:$D,'Fish per species per 100 m2'!$B358,'Fish Transects'!$E:$E,'Fish per species per 100 m2'!$D358)</f>
        <v>0</v>
      </c>
    </row>
    <row r="359" spans="1:7" x14ac:dyDescent="0.3">
      <c r="A359" t="s">
        <v>30</v>
      </c>
      <c r="B359" t="s">
        <v>160</v>
      </c>
      <c r="C359">
        <v>1</v>
      </c>
      <c r="D359">
        <v>1</v>
      </c>
      <c r="E359">
        <f>SUMIFS('Fish Transects'!S:S,'Fish Transects'!$H:$H,'Fish per species per 100 m2'!$A359,'Fish Transects'!$B:$B,'Fish per species per 100 m2'!$C359,'Fish Transects'!$D:$D,'Fish per species per 100 m2'!$B359,'Fish Transects'!$E:$E,'Fish per species per 100 m2'!$D359)</f>
        <v>0</v>
      </c>
      <c r="F359">
        <f>SUMIFS('Fish Transects'!T:T,'Fish Transects'!$H:$H,'Fish per species per 100 m2'!$A359,'Fish Transects'!$B:$B,'Fish per species per 100 m2'!$C359,'Fish Transects'!$D:$D,'Fish per species per 100 m2'!$B359,'Fish Transects'!$E:$E,'Fish per species per 100 m2'!$D359)</f>
        <v>0</v>
      </c>
      <c r="G359">
        <f>SUMIFS('Fish Transects'!U:U,'Fish Transects'!$H:$H,'Fish per species per 100 m2'!$A359,'Fish Transects'!$B:$B,'Fish per species per 100 m2'!$C359,'Fish Transects'!$D:$D,'Fish per species per 100 m2'!$B359,'Fish Transects'!$E:$E,'Fish per species per 100 m2'!$D359)</f>
        <v>0</v>
      </c>
    </row>
    <row r="360" spans="1:7" x14ac:dyDescent="0.3">
      <c r="A360" t="s">
        <v>32</v>
      </c>
      <c r="B360" t="s">
        <v>160</v>
      </c>
      <c r="C360">
        <v>1</v>
      </c>
      <c r="D360">
        <v>1</v>
      </c>
      <c r="E360">
        <f>SUMIFS('Fish Transects'!S:S,'Fish Transects'!$H:$H,'Fish per species per 100 m2'!$A360,'Fish Transects'!$B:$B,'Fish per species per 100 m2'!$C360,'Fish Transects'!$D:$D,'Fish per species per 100 m2'!$B360,'Fish Transects'!$E:$E,'Fish per species per 100 m2'!$D360)</f>
        <v>0</v>
      </c>
      <c r="F360">
        <f>SUMIFS('Fish Transects'!T:T,'Fish Transects'!$H:$H,'Fish per species per 100 m2'!$A360,'Fish Transects'!$B:$B,'Fish per species per 100 m2'!$C360,'Fish Transects'!$D:$D,'Fish per species per 100 m2'!$B360,'Fish Transects'!$E:$E,'Fish per species per 100 m2'!$D360)</f>
        <v>0</v>
      </c>
      <c r="G360">
        <f>SUMIFS('Fish Transects'!U:U,'Fish Transects'!$H:$H,'Fish per species per 100 m2'!$A360,'Fish Transects'!$B:$B,'Fish per species per 100 m2'!$C360,'Fish Transects'!$D:$D,'Fish per species per 100 m2'!$B360,'Fish Transects'!$E:$E,'Fish per species per 100 m2'!$D360)</f>
        <v>0</v>
      </c>
    </row>
    <row r="361" spans="1:7" x14ac:dyDescent="0.3">
      <c r="A361" t="s">
        <v>149</v>
      </c>
      <c r="B361" t="s">
        <v>160</v>
      </c>
      <c r="C361">
        <v>1</v>
      </c>
      <c r="D361">
        <v>1</v>
      </c>
      <c r="E361">
        <f>SUMIFS('Fish Transects'!S:S,'Fish Transects'!$H:$H,'Fish per species per 100 m2'!$A361,'Fish Transects'!$B:$B,'Fish per species per 100 m2'!$C361,'Fish Transects'!$D:$D,'Fish per species per 100 m2'!$B361,'Fish Transects'!$E:$E,'Fish per species per 100 m2'!$D361)</f>
        <v>0</v>
      </c>
      <c r="F361">
        <f>SUMIFS('Fish Transects'!T:T,'Fish Transects'!$H:$H,'Fish per species per 100 m2'!$A361,'Fish Transects'!$B:$B,'Fish per species per 100 m2'!$C361,'Fish Transects'!$D:$D,'Fish per species per 100 m2'!$B361,'Fish Transects'!$E:$E,'Fish per species per 100 m2'!$D361)</f>
        <v>0</v>
      </c>
      <c r="G361">
        <f>SUMIFS('Fish Transects'!U:U,'Fish Transects'!$H:$H,'Fish per species per 100 m2'!$A361,'Fish Transects'!$B:$B,'Fish per species per 100 m2'!$C361,'Fish Transects'!$D:$D,'Fish per species per 100 m2'!$B361,'Fish Transects'!$E:$E,'Fish per species per 100 m2'!$D361)</f>
        <v>0</v>
      </c>
    </row>
    <row r="362" spans="1:7" x14ac:dyDescent="0.3">
      <c r="A362" t="s">
        <v>38</v>
      </c>
      <c r="B362" t="s">
        <v>160</v>
      </c>
      <c r="C362">
        <v>1</v>
      </c>
      <c r="D362">
        <v>1</v>
      </c>
      <c r="E362">
        <f>SUMIFS('Fish Transects'!S:S,'Fish Transects'!$H:$H,'Fish per species per 100 m2'!$A362,'Fish Transects'!$B:$B,'Fish per species per 100 m2'!$C362,'Fish Transects'!$D:$D,'Fish per species per 100 m2'!$B362,'Fish Transects'!$E:$E,'Fish per species per 100 m2'!$D362)</f>
        <v>0</v>
      </c>
      <c r="F362">
        <f>SUMIFS('Fish Transects'!T:T,'Fish Transects'!$H:$H,'Fish per species per 100 m2'!$A362,'Fish Transects'!$B:$B,'Fish per species per 100 m2'!$C362,'Fish Transects'!$D:$D,'Fish per species per 100 m2'!$B362,'Fish Transects'!$E:$E,'Fish per species per 100 m2'!$D362)</f>
        <v>0</v>
      </c>
      <c r="G362">
        <f>SUMIFS('Fish Transects'!U:U,'Fish Transects'!$H:$H,'Fish per species per 100 m2'!$A362,'Fish Transects'!$B:$B,'Fish per species per 100 m2'!$C362,'Fish Transects'!$D:$D,'Fish per species per 100 m2'!$B362,'Fish Transects'!$E:$E,'Fish per species per 100 m2'!$D362)</f>
        <v>0</v>
      </c>
    </row>
    <row r="363" spans="1:7" x14ac:dyDescent="0.3">
      <c r="A363" t="s">
        <v>40</v>
      </c>
      <c r="B363" t="s">
        <v>160</v>
      </c>
      <c r="C363">
        <v>1</v>
      </c>
      <c r="D363">
        <v>1</v>
      </c>
      <c r="E363">
        <f>SUMIFS('Fish Transects'!S:S,'Fish Transects'!$H:$H,'Fish per species per 100 m2'!$A363,'Fish Transects'!$B:$B,'Fish per species per 100 m2'!$C363,'Fish Transects'!$D:$D,'Fish per species per 100 m2'!$B363,'Fish Transects'!$E:$E,'Fish per species per 100 m2'!$D363)</f>
        <v>0</v>
      </c>
      <c r="F363">
        <f>SUMIFS('Fish Transects'!T:T,'Fish Transects'!$H:$H,'Fish per species per 100 m2'!$A363,'Fish Transects'!$B:$B,'Fish per species per 100 m2'!$C363,'Fish Transects'!$D:$D,'Fish per species per 100 m2'!$B363,'Fish Transects'!$E:$E,'Fish per species per 100 m2'!$D363)</f>
        <v>0</v>
      </c>
      <c r="G363">
        <f>SUMIFS('Fish Transects'!U:U,'Fish Transects'!$H:$H,'Fish per species per 100 m2'!$A363,'Fish Transects'!$B:$B,'Fish per species per 100 m2'!$C363,'Fish Transects'!$D:$D,'Fish per species per 100 m2'!$B363,'Fish Transects'!$E:$E,'Fish per species per 100 m2'!$D363)</f>
        <v>0</v>
      </c>
    </row>
    <row r="364" spans="1:7" x14ac:dyDescent="0.3">
      <c r="A364" t="s">
        <v>42</v>
      </c>
      <c r="B364" t="s">
        <v>160</v>
      </c>
      <c r="C364">
        <v>1</v>
      </c>
      <c r="D364">
        <v>1</v>
      </c>
      <c r="E364">
        <f>SUMIFS('Fish Transects'!S:S,'Fish Transects'!$H:$H,'Fish per species per 100 m2'!$A364,'Fish Transects'!$B:$B,'Fish per species per 100 m2'!$C364,'Fish Transects'!$D:$D,'Fish per species per 100 m2'!$B364,'Fish Transects'!$E:$E,'Fish per species per 100 m2'!$D364)</f>
        <v>0</v>
      </c>
      <c r="F364">
        <f>SUMIFS('Fish Transects'!T:T,'Fish Transects'!$H:$H,'Fish per species per 100 m2'!$A364,'Fish Transects'!$B:$B,'Fish per species per 100 m2'!$C364,'Fish Transects'!$D:$D,'Fish per species per 100 m2'!$B364,'Fish Transects'!$E:$E,'Fish per species per 100 m2'!$D364)</f>
        <v>0</v>
      </c>
      <c r="G364">
        <f>SUMIFS('Fish Transects'!U:U,'Fish Transects'!$H:$H,'Fish per species per 100 m2'!$A364,'Fish Transects'!$B:$B,'Fish per species per 100 m2'!$C364,'Fish Transects'!$D:$D,'Fish per species per 100 m2'!$B364,'Fish Transects'!$E:$E,'Fish per species per 100 m2'!$D364)</f>
        <v>0</v>
      </c>
    </row>
    <row r="365" spans="1:7" x14ac:dyDescent="0.3">
      <c r="A365" t="s">
        <v>44</v>
      </c>
      <c r="B365" t="s">
        <v>160</v>
      </c>
      <c r="C365">
        <v>1</v>
      </c>
      <c r="D365">
        <v>1</v>
      </c>
      <c r="E365">
        <f>SUMIFS('Fish Transects'!S:S,'Fish Transects'!$H:$H,'Fish per species per 100 m2'!$A365,'Fish Transects'!$B:$B,'Fish per species per 100 m2'!$C365,'Fish Transects'!$D:$D,'Fish per species per 100 m2'!$B365,'Fish Transects'!$E:$E,'Fish per species per 100 m2'!$D365)</f>
        <v>0</v>
      </c>
      <c r="F365">
        <f>SUMIFS('Fish Transects'!T:T,'Fish Transects'!$H:$H,'Fish per species per 100 m2'!$A365,'Fish Transects'!$B:$B,'Fish per species per 100 m2'!$C365,'Fish Transects'!$D:$D,'Fish per species per 100 m2'!$B365,'Fish Transects'!$E:$E,'Fish per species per 100 m2'!$D365)</f>
        <v>0</v>
      </c>
      <c r="G365">
        <f>SUMIFS('Fish Transects'!U:U,'Fish Transects'!$H:$H,'Fish per species per 100 m2'!$A365,'Fish Transects'!$B:$B,'Fish per species per 100 m2'!$C365,'Fish Transects'!$D:$D,'Fish per species per 100 m2'!$B365,'Fish Transects'!$E:$E,'Fish per species per 100 m2'!$D365)</f>
        <v>0</v>
      </c>
    </row>
    <row r="366" spans="1:7" x14ac:dyDescent="0.3">
      <c r="A366" t="s">
        <v>12</v>
      </c>
      <c r="B366" t="s">
        <v>160</v>
      </c>
      <c r="C366">
        <v>1</v>
      </c>
      <c r="D366">
        <v>2</v>
      </c>
      <c r="E366">
        <f>SUMIFS('Fish Transects'!S:S,'Fish Transects'!$H:$H,'Fish per species per 100 m2'!$A366,'Fish Transects'!$B:$B,'Fish per species per 100 m2'!$C366,'Fish Transects'!$D:$D,'Fish per species per 100 m2'!$B366,'Fish Transects'!$E:$E,'Fish per species per 100 m2'!$D366)</f>
        <v>0</v>
      </c>
      <c r="F366">
        <f>SUMIFS('Fish Transects'!T:T,'Fish Transects'!$H:$H,'Fish per species per 100 m2'!$A366,'Fish Transects'!$B:$B,'Fish per species per 100 m2'!$C366,'Fish Transects'!$D:$D,'Fish per species per 100 m2'!$B366,'Fish Transects'!$E:$E,'Fish per species per 100 m2'!$D366)</f>
        <v>0</v>
      </c>
      <c r="G366">
        <f>SUMIFS('Fish Transects'!U:U,'Fish Transects'!$H:$H,'Fish per species per 100 m2'!$A366,'Fish Transects'!$B:$B,'Fish per species per 100 m2'!$C366,'Fish Transects'!$D:$D,'Fish per species per 100 m2'!$B366,'Fish Transects'!$E:$E,'Fish per species per 100 m2'!$D366)</f>
        <v>0</v>
      </c>
    </row>
    <row r="367" spans="1:7" x14ac:dyDescent="0.3">
      <c r="A367" t="s">
        <v>17</v>
      </c>
      <c r="B367" t="s">
        <v>160</v>
      </c>
      <c r="C367">
        <v>1</v>
      </c>
      <c r="D367">
        <v>2</v>
      </c>
      <c r="E367">
        <f>SUMIFS('Fish Transects'!S:S,'Fish Transects'!$H:$H,'Fish per species per 100 m2'!$A367,'Fish Transects'!$B:$B,'Fish per species per 100 m2'!$C367,'Fish Transects'!$D:$D,'Fish per species per 100 m2'!$B367,'Fish Transects'!$E:$E,'Fish per species per 100 m2'!$D367)</f>
        <v>8.3333333333333321</v>
      </c>
      <c r="F367">
        <f>SUMIFS('Fish Transects'!T:T,'Fish Transects'!$H:$H,'Fish per species per 100 m2'!$A367,'Fish Transects'!$B:$B,'Fish per species per 100 m2'!$C367,'Fish Transects'!$D:$D,'Fish per species per 100 m2'!$B367,'Fish Transects'!$E:$E,'Fish per species per 100 m2'!$D367)</f>
        <v>38.843457119808313</v>
      </c>
      <c r="G367">
        <f>SUMIFS('Fish Transects'!U:U,'Fish Transects'!$H:$H,'Fish per species per 100 m2'!$A367,'Fish Transects'!$B:$B,'Fish per species per 100 m2'!$C367,'Fish Transects'!$D:$D,'Fish per species per 100 m2'!$B367,'Fish Transects'!$E:$E,'Fish per species per 100 m2'!$D367)</f>
        <v>1.1653037135942492</v>
      </c>
    </row>
    <row r="368" spans="1:7" x14ac:dyDescent="0.3">
      <c r="A368" t="s">
        <v>148</v>
      </c>
      <c r="B368" t="s">
        <v>160</v>
      </c>
      <c r="C368">
        <v>1</v>
      </c>
      <c r="D368">
        <v>2</v>
      </c>
      <c r="E368">
        <f>SUMIFS('Fish Transects'!S:S,'Fish Transects'!$H:$H,'Fish per species per 100 m2'!$A368,'Fish Transects'!$B:$B,'Fish per species per 100 m2'!$C368,'Fish Transects'!$D:$D,'Fish per species per 100 m2'!$B368,'Fish Transects'!$E:$E,'Fish per species per 100 m2'!$D368)</f>
        <v>176.66666666666669</v>
      </c>
      <c r="F368">
        <f>SUMIFS('Fish Transects'!T:T,'Fish Transects'!$H:$H,'Fish per species per 100 m2'!$A368,'Fish Transects'!$B:$B,'Fish per species per 100 m2'!$C368,'Fish Transects'!$D:$D,'Fish per species per 100 m2'!$B368,'Fish Transects'!$E:$E,'Fish per species per 100 m2'!$D368)</f>
        <v>85.732687952114006</v>
      </c>
      <c r="G368">
        <f>SUMIFS('Fish Transects'!U:U,'Fish Transects'!$H:$H,'Fish per species per 100 m2'!$A368,'Fish Transects'!$B:$B,'Fish per species per 100 m2'!$C368,'Fish Transects'!$D:$D,'Fish per species per 100 m2'!$B368,'Fish Transects'!$E:$E,'Fish per species per 100 m2'!$D368)</f>
        <v>1.2859903192817099</v>
      </c>
    </row>
    <row r="369" spans="1:7" x14ac:dyDescent="0.3">
      <c r="A369" t="s">
        <v>23</v>
      </c>
      <c r="B369" t="s">
        <v>160</v>
      </c>
      <c r="C369">
        <v>1</v>
      </c>
      <c r="D369">
        <v>2</v>
      </c>
      <c r="E369">
        <f>SUMIFS('Fish Transects'!S:S,'Fish Transects'!$H:$H,'Fish per species per 100 m2'!$A369,'Fish Transects'!$B:$B,'Fish per species per 100 m2'!$C369,'Fish Transects'!$D:$D,'Fish per species per 100 m2'!$B369,'Fish Transects'!$E:$E,'Fish per species per 100 m2'!$D369)</f>
        <v>0</v>
      </c>
      <c r="F369">
        <f>SUMIFS('Fish Transects'!T:T,'Fish Transects'!$H:$H,'Fish per species per 100 m2'!$A369,'Fish Transects'!$B:$B,'Fish per species per 100 m2'!$C369,'Fish Transects'!$D:$D,'Fish per species per 100 m2'!$B369,'Fish Transects'!$E:$E,'Fish per species per 100 m2'!$D369)</f>
        <v>0</v>
      </c>
      <c r="G369">
        <f>SUMIFS('Fish Transects'!U:U,'Fish Transects'!$H:$H,'Fish per species per 100 m2'!$A369,'Fish Transects'!$B:$B,'Fish per species per 100 m2'!$C369,'Fish Transects'!$D:$D,'Fish per species per 100 m2'!$B369,'Fish Transects'!$E:$E,'Fish per species per 100 m2'!$D369)</f>
        <v>0</v>
      </c>
    </row>
    <row r="370" spans="1:7" x14ac:dyDescent="0.3">
      <c r="A370" t="s">
        <v>25</v>
      </c>
      <c r="B370" t="s">
        <v>160</v>
      </c>
      <c r="C370">
        <v>1</v>
      </c>
      <c r="D370">
        <v>2</v>
      </c>
      <c r="E370">
        <f>SUMIFS('Fish Transects'!S:S,'Fish Transects'!$H:$H,'Fish per species per 100 m2'!$A370,'Fish Transects'!$B:$B,'Fish per species per 100 m2'!$C370,'Fish Transects'!$D:$D,'Fish per species per 100 m2'!$B370,'Fish Transects'!$E:$E,'Fish per species per 100 m2'!$D370)</f>
        <v>1.6666666666666667</v>
      </c>
      <c r="F370">
        <f>SUMIFS('Fish Transects'!T:T,'Fish Transects'!$H:$H,'Fish per species per 100 m2'!$A370,'Fish Transects'!$B:$B,'Fish per species per 100 m2'!$C370,'Fish Transects'!$D:$D,'Fish per species per 100 m2'!$B370,'Fish Transects'!$E:$E,'Fish per species per 100 m2'!$D370)</f>
        <v>483.98964767526695</v>
      </c>
      <c r="G370">
        <f>SUMIFS('Fish Transects'!U:U,'Fish Transects'!$H:$H,'Fish per species per 100 m2'!$A370,'Fish Transects'!$B:$B,'Fish per species per 100 m2'!$C370,'Fish Transects'!$D:$D,'Fish per species per 100 m2'!$B370,'Fish Transects'!$E:$E,'Fish per species per 100 m2'!$D370)</f>
        <v>52.754871596604104</v>
      </c>
    </row>
    <row r="371" spans="1:7" x14ac:dyDescent="0.3">
      <c r="A371" t="s">
        <v>154</v>
      </c>
      <c r="B371" t="s">
        <v>160</v>
      </c>
      <c r="C371">
        <v>1</v>
      </c>
      <c r="D371">
        <v>2</v>
      </c>
      <c r="E371">
        <f>SUMIFS('Fish Transects'!S:S,'Fish Transects'!$H:$H,'Fish per species per 100 m2'!$A371,'Fish Transects'!$B:$B,'Fish per species per 100 m2'!$C371,'Fish Transects'!$D:$D,'Fish per species per 100 m2'!$B371,'Fish Transects'!$E:$E,'Fish per species per 100 m2'!$D371)</f>
        <v>0</v>
      </c>
      <c r="F371">
        <f>SUMIFS('Fish Transects'!T:T,'Fish Transects'!$H:$H,'Fish per species per 100 m2'!$A371,'Fish Transects'!$B:$B,'Fish per species per 100 m2'!$C371,'Fish Transects'!$D:$D,'Fish per species per 100 m2'!$B371,'Fish Transects'!$E:$E,'Fish per species per 100 m2'!$D371)</f>
        <v>0</v>
      </c>
      <c r="G371">
        <f>SUMIFS('Fish Transects'!U:U,'Fish Transects'!$H:$H,'Fish per species per 100 m2'!$A371,'Fish Transects'!$B:$B,'Fish per species per 100 m2'!$C371,'Fish Transects'!$D:$D,'Fish per species per 100 m2'!$B371,'Fish Transects'!$E:$E,'Fish per species per 100 m2'!$D371)</f>
        <v>0</v>
      </c>
    </row>
    <row r="372" spans="1:7" x14ac:dyDescent="0.3">
      <c r="A372" t="s">
        <v>30</v>
      </c>
      <c r="B372" t="s">
        <v>160</v>
      </c>
      <c r="C372">
        <v>1</v>
      </c>
      <c r="D372">
        <v>2</v>
      </c>
      <c r="E372">
        <f>SUMIFS('Fish Transects'!S:S,'Fish Transects'!$H:$H,'Fish per species per 100 m2'!$A372,'Fish Transects'!$B:$B,'Fish per species per 100 m2'!$C372,'Fish Transects'!$D:$D,'Fish per species per 100 m2'!$B372,'Fish Transects'!$E:$E,'Fish per species per 100 m2'!$D372)</f>
        <v>1.6666666666666667</v>
      </c>
      <c r="F372">
        <f>SUMIFS('Fish Transects'!T:T,'Fish Transects'!$H:$H,'Fish per species per 100 m2'!$A372,'Fish Transects'!$B:$B,'Fish per species per 100 m2'!$C372,'Fish Transects'!$D:$D,'Fish per species per 100 m2'!$B372,'Fish Transects'!$E:$E,'Fish per species per 100 m2'!$D372)</f>
        <v>18.716706769746853</v>
      </c>
      <c r="G372">
        <f>SUMIFS('Fish Transects'!U:U,'Fish Transects'!$H:$H,'Fish per species per 100 m2'!$A372,'Fish Transects'!$B:$B,'Fish per species per 100 m2'!$C372,'Fish Transects'!$D:$D,'Fish per species per 100 m2'!$B372,'Fish Transects'!$E:$E,'Fish per species per 100 m2'!$D372)</f>
        <v>0.71123485725038027</v>
      </c>
    </row>
    <row r="373" spans="1:7" x14ac:dyDescent="0.3">
      <c r="A373" t="s">
        <v>32</v>
      </c>
      <c r="B373" t="s">
        <v>160</v>
      </c>
      <c r="C373">
        <v>1</v>
      </c>
      <c r="D373">
        <v>2</v>
      </c>
      <c r="E373">
        <f>SUMIFS('Fish Transects'!S:S,'Fish Transects'!$H:$H,'Fish per species per 100 m2'!$A373,'Fish Transects'!$B:$B,'Fish per species per 100 m2'!$C373,'Fish Transects'!$D:$D,'Fish per species per 100 m2'!$B373,'Fish Transects'!$E:$E,'Fish per species per 100 m2'!$D373)</f>
        <v>10</v>
      </c>
      <c r="F373">
        <f>SUMIFS('Fish Transects'!T:T,'Fish Transects'!$H:$H,'Fish per species per 100 m2'!$A373,'Fish Transects'!$B:$B,'Fish per species per 100 m2'!$C373,'Fish Transects'!$D:$D,'Fish per species per 100 m2'!$B373,'Fish Transects'!$E:$E,'Fish per species per 100 m2'!$D373)</f>
        <v>877.06814966206093</v>
      </c>
      <c r="G373">
        <f>SUMIFS('Fish Transects'!U:U,'Fish Transects'!$H:$H,'Fish per species per 100 m2'!$A373,'Fish Transects'!$B:$B,'Fish per species per 100 m2'!$C373,'Fish Transects'!$D:$D,'Fish per species per 100 m2'!$B373,'Fish Transects'!$E:$E,'Fish per species per 100 m2'!$D373)</f>
        <v>13.156022244930913</v>
      </c>
    </row>
    <row r="374" spans="1:7" x14ac:dyDescent="0.3">
      <c r="A374" t="s">
        <v>149</v>
      </c>
      <c r="B374" t="s">
        <v>160</v>
      </c>
      <c r="C374">
        <v>1</v>
      </c>
      <c r="D374">
        <v>2</v>
      </c>
      <c r="E374">
        <f>SUMIFS('Fish Transects'!S:S,'Fish Transects'!$H:$H,'Fish per species per 100 m2'!$A374,'Fish Transects'!$B:$B,'Fish per species per 100 m2'!$C374,'Fish Transects'!$D:$D,'Fish per species per 100 m2'!$B374,'Fish Transects'!$E:$E,'Fish per species per 100 m2'!$D374)</f>
        <v>0</v>
      </c>
      <c r="F374">
        <f>SUMIFS('Fish Transects'!T:T,'Fish Transects'!$H:$H,'Fish per species per 100 m2'!$A374,'Fish Transects'!$B:$B,'Fish per species per 100 m2'!$C374,'Fish Transects'!$D:$D,'Fish per species per 100 m2'!$B374,'Fish Transects'!$E:$E,'Fish per species per 100 m2'!$D374)</f>
        <v>0</v>
      </c>
      <c r="G374">
        <f>SUMIFS('Fish Transects'!U:U,'Fish Transects'!$H:$H,'Fish per species per 100 m2'!$A374,'Fish Transects'!$B:$B,'Fish per species per 100 m2'!$C374,'Fish Transects'!$D:$D,'Fish per species per 100 m2'!$B374,'Fish Transects'!$E:$E,'Fish per species per 100 m2'!$D374)</f>
        <v>0</v>
      </c>
    </row>
    <row r="375" spans="1:7" x14ac:dyDescent="0.3">
      <c r="A375" t="s">
        <v>38</v>
      </c>
      <c r="B375" t="s">
        <v>160</v>
      </c>
      <c r="C375">
        <v>1</v>
      </c>
      <c r="D375">
        <v>2</v>
      </c>
      <c r="E375">
        <f>SUMIFS('Fish Transects'!S:S,'Fish Transects'!$H:$H,'Fish per species per 100 m2'!$A375,'Fish Transects'!$B:$B,'Fish per species per 100 m2'!$C375,'Fish Transects'!$D:$D,'Fish per species per 100 m2'!$B375,'Fish Transects'!$E:$E,'Fish per species per 100 m2'!$D375)</f>
        <v>0</v>
      </c>
      <c r="F375">
        <f>SUMIFS('Fish Transects'!T:T,'Fish Transects'!$H:$H,'Fish per species per 100 m2'!$A375,'Fish Transects'!$B:$B,'Fish per species per 100 m2'!$C375,'Fish Transects'!$D:$D,'Fish per species per 100 m2'!$B375,'Fish Transects'!$E:$E,'Fish per species per 100 m2'!$D375)</f>
        <v>0</v>
      </c>
      <c r="G375">
        <f>SUMIFS('Fish Transects'!U:U,'Fish Transects'!$H:$H,'Fish per species per 100 m2'!$A375,'Fish Transects'!$B:$B,'Fish per species per 100 m2'!$C375,'Fish Transects'!$D:$D,'Fish per species per 100 m2'!$B375,'Fish Transects'!$E:$E,'Fish per species per 100 m2'!$D375)</f>
        <v>0</v>
      </c>
    </row>
    <row r="376" spans="1:7" x14ac:dyDescent="0.3">
      <c r="A376" t="s">
        <v>40</v>
      </c>
      <c r="B376" t="s">
        <v>160</v>
      </c>
      <c r="C376">
        <v>1</v>
      </c>
      <c r="D376">
        <v>2</v>
      </c>
      <c r="E376">
        <f>SUMIFS('Fish Transects'!S:S,'Fish Transects'!$H:$H,'Fish per species per 100 m2'!$A376,'Fish Transects'!$B:$B,'Fish per species per 100 m2'!$C376,'Fish Transects'!$D:$D,'Fish per species per 100 m2'!$B376,'Fish Transects'!$E:$E,'Fish per species per 100 m2'!$D376)</f>
        <v>0</v>
      </c>
      <c r="F376">
        <f>SUMIFS('Fish Transects'!T:T,'Fish Transects'!$H:$H,'Fish per species per 100 m2'!$A376,'Fish Transects'!$B:$B,'Fish per species per 100 m2'!$C376,'Fish Transects'!$D:$D,'Fish per species per 100 m2'!$B376,'Fish Transects'!$E:$E,'Fish per species per 100 m2'!$D376)</f>
        <v>0</v>
      </c>
      <c r="G376">
        <f>SUMIFS('Fish Transects'!U:U,'Fish Transects'!$H:$H,'Fish per species per 100 m2'!$A376,'Fish Transects'!$B:$B,'Fish per species per 100 m2'!$C376,'Fish Transects'!$D:$D,'Fish per species per 100 m2'!$B376,'Fish Transects'!$E:$E,'Fish per species per 100 m2'!$D376)</f>
        <v>0</v>
      </c>
    </row>
    <row r="377" spans="1:7" x14ac:dyDescent="0.3">
      <c r="A377" t="s">
        <v>42</v>
      </c>
      <c r="B377" t="s">
        <v>160</v>
      </c>
      <c r="C377">
        <v>1</v>
      </c>
      <c r="D377">
        <v>2</v>
      </c>
      <c r="E377">
        <f>SUMIFS('Fish Transects'!S:S,'Fish Transects'!$H:$H,'Fish per species per 100 m2'!$A377,'Fish Transects'!$B:$B,'Fish per species per 100 m2'!$C377,'Fish Transects'!$D:$D,'Fish per species per 100 m2'!$B377,'Fish Transects'!$E:$E,'Fish per species per 100 m2'!$D377)</f>
        <v>0</v>
      </c>
      <c r="F377">
        <f>SUMIFS('Fish Transects'!T:T,'Fish Transects'!$H:$H,'Fish per species per 100 m2'!$A377,'Fish Transects'!$B:$B,'Fish per species per 100 m2'!$C377,'Fish Transects'!$D:$D,'Fish per species per 100 m2'!$B377,'Fish Transects'!$E:$E,'Fish per species per 100 m2'!$D377)</f>
        <v>0</v>
      </c>
      <c r="G377">
        <f>SUMIFS('Fish Transects'!U:U,'Fish Transects'!$H:$H,'Fish per species per 100 m2'!$A377,'Fish Transects'!$B:$B,'Fish per species per 100 m2'!$C377,'Fish Transects'!$D:$D,'Fish per species per 100 m2'!$B377,'Fish Transects'!$E:$E,'Fish per species per 100 m2'!$D377)</f>
        <v>0</v>
      </c>
    </row>
    <row r="378" spans="1:7" x14ac:dyDescent="0.3">
      <c r="A378" t="s">
        <v>44</v>
      </c>
      <c r="B378" t="s">
        <v>160</v>
      </c>
      <c r="C378">
        <v>1</v>
      </c>
      <c r="D378">
        <v>2</v>
      </c>
      <c r="E378">
        <f>SUMIFS('Fish Transects'!S:S,'Fish Transects'!$H:$H,'Fish per species per 100 m2'!$A378,'Fish Transects'!$B:$B,'Fish per species per 100 m2'!$C378,'Fish Transects'!$D:$D,'Fish per species per 100 m2'!$B378,'Fish Transects'!$E:$E,'Fish per species per 100 m2'!$D378)</f>
        <v>0</v>
      </c>
      <c r="F378">
        <f>SUMIFS('Fish Transects'!T:T,'Fish Transects'!$H:$H,'Fish per species per 100 m2'!$A378,'Fish Transects'!$B:$B,'Fish per species per 100 m2'!$C378,'Fish Transects'!$D:$D,'Fish per species per 100 m2'!$B378,'Fish Transects'!$E:$E,'Fish per species per 100 m2'!$D378)</f>
        <v>0</v>
      </c>
      <c r="G378">
        <f>SUMIFS('Fish Transects'!U:U,'Fish Transects'!$H:$H,'Fish per species per 100 m2'!$A378,'Fish Transects'!$B:$B,'Fish per species per 100 m2'!$C378,'Fish Transects'!$D:$D,'Fish per species per 100 m2'!$B378,'Fish Transects'!$E:$E,'Fish per species per 100 m2'!$D378)</f>
        <v>0</v>
      </c>
    </row>
    <row r="379" spans="1:7" x14ac:dyDescent="0.3">
      <c r="A379" t="s">
        <v>12</v>
      </c>
      <c r="B379" t="s">
        <v>160</v>
      </c>
      <c r="C379">
        <v>1</v>
      </c>
      <c r="D379">
        <v>3</v>
      </c>
      <c r="E379">
        <f>SUMIFS('Fish Transects'!S:S,'Fish Transects'!$H:$H,'Fish per species per 100 m2'!$A379,'Fish Transects'!$B:$B,'Fish per species per 100 m2'!$C379,'Fish Transects'!$D:$D,'Fish per species per 100 m2'!$B379,'Fish Transects'!$E:$E,'Fish per species per 100 m2'!$D379)</f>
        <v>1.6666666666666667</v>
      </c>
      <c r="F379">
        <f>SUMIFS('Fish Transects'!T:T,'Fish Transects'!$H:$H,'Fish per species per 100 m2'!$A379,'Fish Transects'!$B:$B,'Fish per species per 100 m2'!$C379,'Fish Transects'!$D:$D,'Fish per species per 100 m2'!$B379,'Fish Transects'!$E:$E,'Fish per species per 100 m2'!$D379)</f>
        <v>53.589229324115728</v>
      </c>
      <c r="G379">
        <f>SUMIFS('Fish Transects'!U:U,'Fish Transects'!$H:$H,'Fish per species per 100 m2'!$A379,'Fish Transects'!$B:$B,'Fish per species per 100 m2'!$C379,'Fish Transects'!$D:$D,'Fish per species per 100 m2'!$B379,'Fish Transects'!$E:$E,'Fish per species per 100 m2'!$D379)</f>
        <v>7.7168490226726654</v>
      </c>
    </row>
    <row r="380" spans="1:7" x14ac:dyDescent="0.3">
      <c r="A380" t="s">
        <v>17</v>
      </c>
      <c r="B380" t="s">
        <v>160</v>
      </c>
      <c r="C380">
        <v>1</v>
      </c>
      <c r="D380">
        <v>3</v>
      </c>
      <c r="E380">
        <f>SUMIFS('Fish Transects'!S:S,'Fish Transects'!$H:$H,'Fish per species per 100 m2'!$A380,'Fish Transects'!$B:$B,'Fish per species per 100 m2'!$C380,'Fish Transects'!$D:$D,'Fish per species per 100 m2'!$B380,'Fish Transects'!$E:$E,'Fish per species per 100 m2'!$D380)</f>
        <v>73.333333333333329</v>
      </c>
      <c r="F380">
        <f>SUMIFS('Fish Transects'!T:T,'Fish Transects'!$H:$H,'Fish per species per 100 m2'!$A380,'Fish Transects'!$B:$B,'Fish per species per 100 m2'!$C380,'Fish Transects'!$D:$D,'Fish per species per 100 m2'!$B380,'Fish Transects'!$E:$E,'Fish per species per 100 m2'!$D380)</f>
        <v>38.697725470485011</v>
      </c>
      <c r="G380">
        <f>SUMIFS('Fish Transects'!U:U,'Fish Transects'!$H:$H,'Fish per species per 100 m2'!$A380,'Fish Transects'!$B:$B,'Fish per species per 100 m2'!$C380,'Fish Transects'!$D:$D,'Fish per species per 100 m2'!$B380,'Fish Transects'!$E:$E,'Fish per species per 100 m2'!$D380)</f>
        <v>1.1609317641145505</v>
      </c>
    </row>
    <row r="381" spans="1:7" x14ac:dyDescent="0.3">
      <c r="A381" t="s">
        <v>148</v>
      </c>
      <c r="B381" t="s">
        <v>160</v>
      </c>
      <c r="C381">
        <v>1</v>
      </c>
      <c r="D381">
        <v>3</v>
      </c>
      <c r="E381">
        <f>SUMIFS('Fish Transects'!S:S,'Fish Transects'!$H:$H,'Fish per species per 100 m2'!$A381,'Fish Transects'!$B:$B,'Fish per species per 100 m2'!$C381,'Fish Transects'!$D:$D,'Fish per species per 100 m2'!$B381,'Fish Transects'!$E:$E,'Fish per species per 100 m2'!$D381)</f>
        <v>163.33333333333331</v>
      </c>
      <c r="F381">
        <f>SUMIFS('Fish Transects'!T:T,'Fish Transects'!$H:$H,'Fish per species per 100 m2'!$A381,'Fish Transects'!$B:$B,'Fish per species per 100 m2'!$C381,'Fish Transects'!$D:$D,'Fish per species per 100 m2'!$B381,'Fish Transects'!$E:$E,'Fish per species per 100 m2'!$D381)</f>
        <v>156.79673769827843</v>
      </c>
      <c r="G381">
        <f>SUMIFS('Fish Transects'!U:U,'Fish Transects'!$H:$H,'Fish per species per 100 m2'!$A381,'Fish Transects'!$B:$B,'Fish per species per 100 m2'!$C381,'Fish Transects'!$D:$D,'Fish per species per 100 m2'!$B381,'Fish Transects'!$E:$E,'Fish per species per 100 m2'!$D381)</f>
        <v>2.3519510654741764</v>
      </c>
    </row>
    <row r="382" spans="1:7" x14ac:dyDescent="0.3">
      <c r="A382" t="s">
        <v>23</v>
      </c>
      <c r="B382" t="s">
        <v>160</v>
      </c>
      <c r="C382">
        <v>1</v>
      </c>
      <c r="D382">
        <v>3</v>
      </c>
      <c r="E382">
        <f>SUMIFS('Fish Transects'!S:S,'Fish Transects'!$H:$H,'Fish per species per 100 m2'!$A382,'Fish Transects'!$B:$B,'Fish per species per 100 m2'!$C382,'Fish Transects'!$D:$D,'Fish per species per 100 m2'!$B382,'Fish Transects'!$E:$E,'Fish per species per 100 m2'!$D382)</f>
        <v>0</v>
      </c>
      <c r="F382">
        <f>SUMIFS('Fish Transects'!T:T,'Fish Transects'!$H:$H,'Fish per species per 100 m2'!$A382,'Fish Transects'!$B:$B,'Fish per species per 100 m2'!$C382,'Fish Transects'!$D:$D,'Fish per species per 100 m2'!$B382,'Fish Transects'!$E:$E,'Fish per species per 100 m2'!$D382)</f>
        <v>0</v>
      </c>
      <c r="G382">
        <f>SUMIFS('Fish Transects'!U:U,'Fish Transects'!$H:$H,'Fish per species per 100 m2'!$A382,'Fish Transects'!$B:$B,'Fish per species per 100 m2'!$C382,'Fish Transects'!$D:$D,'Fish per species per 100 m2'!$B382,'Fish Transects'!$E:$E,'Fish per species per 100 m2'!$D382)</f>
        <v>0</v>
      </c>
    </row>
    <row r="383" spans="1:7" x14ac:dyDescent="0.3">
      <c r="A383" t="s">
        <v>25</v>
      </c>
      <c r="B383" t="s">
        <v>160</v>
      </c>
      <c r="C383">
        <v>1</v>
      </c>
      <c r="D383">
        <v>3</v>
      </c>
      <c r="E383">
        <f>SUMIFS('Fish Transects'!S:S,'Fish Transects'!$H:$H,'Fish per species per 100 m2'!$A383,'Fish Transects'!$B:$B,'Fish per species per 100 m2'!$C383,'Fish Transects'!$D:$D,'Fish per species per 100 m2'!$B383,'Fish Transects'!$E:$E,'Fish per species per 100 m2'!$D383)</f>
        <v>0</v>
      </c>
      <c r="F383">
        <f>SUMIFS('Fish Transects'!T:T,'Fish Transects'!$H:$H,'Fish per species per 100 m2'!$A383,'Fish Transects'!$B:$B,'Fish per species per 100 m2'!$C383,'Fish Transects'!$D:$D,'Fish per species per 100 m2'!$B383,'Fish Transects'!$E:$E,'Fish per species per 100 m2'!$D383)</f>
        <v>0</v>
      </c>
      <c r="G383">
        <f>SUMIFS('Fish Transects'!U:U,'Fish Transects'!$H:$H,'Fish per species per 100 m2'!$A383,'Fish Transects'!$B:$B,'Fish per species per 100 m2'!$C383,'Fish Transects'!$D:$D,'Fish per species per 100 m2'!$B383,'Fish Transects'!$E:$E,'Fish per species per 100 m2'!$D383)</f>
        <v>0</v>
      </c>
    </row>
    <row r="384" spans="1:7" x14ac:dyDescent="0.3">
      <c r="A384" t="s">
        <v>154</v>
      </c>
      <c r="B384" t="s">
        <v>160</v>
      </c>
      <c r="C384">
        <v>1</v>
      </c>
      <c r="D384">
        <v>3</v>
      </c>
      <c r="E384">
        <f>SUMIFS('Fish Transects'!S:S,'Fish Transects'!$H:$H,'Fish per species per 100 m2'!$A384,'Fish Transects'!$B:$B,'Fish per species per 100 m2'!$C384,'Fish Transects'!$D:$D,'Fish per species per 100 m2'!$B384,'Fish Transects'!$E:$E,'Fish per species per 100 m2'!$D384)</f>
        <v>1.6666666666666667</v>
      </c>
      <c r="F384">
        <f>SUMIFS('Fish Transects'!T:T,'Fish Transects'!$H:$H,'Fish per species per 100 m2'!$A384,'Fish Transects'!$B:$B,'Fish per species per 100 m2'!$C384,'Fish Transects'!$D:$D,'Fish per species per 100 m2'!$B384,'Fish Transects'!$E:$E,'Fish per species per 100 m2'!$D384)</f>
        <v>9.087200826183949</v>
      </c>
      <c r="G384">
        <f>SUMIFS('Fish Transects'!U:U,'Fish Transects'!$H:$H,'Fish per species per 100 m2'!$A384,'Fish Transects'!$B:$B,'Fish per species per 100 m2'!$C384,'Fish Transects'!$D:$D,'Fish per species per 100 m2'!$B384,'Fish Transects'!$E:$E,'Fish per species per 100 m2'!$D384)</f>
        <v>0.61792965618050855</v>
      </c>
    </row>
    <row r="385" spans="1:7" x14ac:dyDescent="0.3">
      <c r="A385" t="s">
        <v>30</v>
      </c>
      <c r="B385" t="s">
        <v>160</v>
      </c>
      <c r="C385">
        <v>1</v>
      </c>
      <c r="D385">
        <v>3</v>
      </c>
      <c r="E385">
        <f>SUMIFS('Fish Transects'!S:S,'Fish Transects'!$H:$H,'Fish per species per 100 m2'!$A385,'Fish Transects'!$B:$B,'Fish per species per 100 m2'!$C385,'Fish Transects'!$D:$D,'Fish per species per 100 m2'!$B385,'Fish Transects'!$E:$E,'Fish per species per 100 m2'!$D385)</f>
        <v>0</v>
      </c>
      <c r="F385">
        <f>SUMIFS('Fish Transects'!T:T,'Fish Transects'!$H:$H,'Fish per species per 100 m2'!$A385,'Fish Transects'!$B:$B,'Fish per species per 100 m2'!$C385,'Fish Transects'!$D:$D,'Fish per species per 100 m2'!$B385,'Fish Transects'!$E:$E,'Fish per species per 100 m2'!$D385)</f>
        <v>0</v>
      </c>
      <c r="G385">
        <f>SUMIFS('Fish Transects'!U:U,'Fish Transects'!$H:$H,'Fish per species per 100 m2'!$A385,'Fish Transects'!$B:$B,'Fish per species per 100 m2'!$C385,'Fish Transects'!$D:$D,'Fish per species per 100 m2'!$B385,'Fish Transects'!$E:$E,'Fish per species per 100 m2'!$D385)</f>
        <v>0</v>
      </c>
    </row>
    <row r="386" spans="1:7" x14ac:dyDescent="0.3">
      <c r="A386" t="s">
        <v>32</v>
      </c>
      <c r="B386" t="s">
        <v>160</v>
      </c>
      <c r="C386">
        <v>1</v>
      </c>
      <c r="D386">
        <v>3</v>
      </c>
      <c r="E386">
        <f>SUMIFS('Fish Transects'!S:S,'Fish Transects'!$H:$H,'Fish per species per 100 m2'!$A386,'Fish Transects'!$B:$B,'Fish per species per 100 m2'!$C386,'Fish Transects'!$D:$D,'Fish per species per 100 m2'!$B386,'Fish Transects'!$E:$E,'Fish per species per 100 m2'!$D386)</f>
        <v>0</v>
      </c>
      <c r="F386">
        <f>SUMIFS('Fish Transects'!T:T,'Fish Transects'!$H:$H,'Fish per species per 100 m2'!$A386,'Fish Transects'!$B:$B,'Fish per species per 100 m2'!$C386,'Fish Transects'!$D:$D,'Fish per species per 100 m2'!$B386,'Fish Transects'!$E:$E,'Fish per species per 100 m2'!$D386)</f>
        <v>0</v>
      </c>
      <c r="G386">
        <f>SUMIFS('Fish Transects'!U:U,'Fish Transects'!$H:$H,'Fish per species per 100 m2'!$A386,'Fish Transects'!$B:$B,'Fish per species per 100 m2'!$C386,'Fish Transects'!$D:$D,'Fish per species per 100 m2'!$B386,'Fish Transects'!$E:$E,'Fish per species per 100 m2'!$D386)</f>
        <v>0</v>
      </c>
    </row>
    <row r="387" spans="1:7" x14ac:dyDescent="0.3">
      <c r="A387" t="s">
        <v>149</v>
      </c>
      <c r="B387" t="s">
        <v>160</v>
      </c>
      <c r="C387">
        <v>1</v>
      </c>
      <c r="D387">
        <v>3</v>
      </c>
      <c r="E387">
        <f>SUMIFS('Fish Transects'!S:S,'Fish Transects'!$H:$H,'Fish per species per 100 m2'!$A387,'Fish Transects'!$B:$B,'Fish per species per 100 m2'!$C387,'Fish Transects'!$D:$D,'Fish per species per 100 m2'!$B387,'Fish Transects'!$E:$E,'Fish per species per 100 m2'!$D387)</f>
        <v>0</v>
      </c>
      <c r="F387">
        <f>SUMIFS('Fish Transects'!T:T,'Fish Transects'!$H:$H,'Fish per species per 100 m2'!$A387,'Fish Transects'!$B:$B,'Fish per species per 100 m2'!$C387,'Fish Transects'!$D:$D,'Fish per species per 100 m2'!$B387,'Fish Transects'!$E:$E,'Fish per species per 100 m2'!$D387)</f>
        <v>0</v>
      </c>
      <c r="G387">
        <f>SUMIFS('Fish Transects'!U:U,'Fish Transects'!$H:$H,'Fish per species per 100 m2'!$A387,'Fish Transects'!$B:$B,'Fish per species per 100 m2'!$C387,'Fish Transects'!$D:$D,'Fish per species per 100 m2'!$B387,'Fish Transects'!$E:$E,'Fish per species per 100 m2'!$D387)</f>
        <v>0</v>
      </c>
    </row>
    <row r="388" spans="1:7" x14ac:dyDescent="0.3">
      <c r="A388" t="s">
        <v>38</v>
      </c>
      <c r="B388" t="s">
        <v>160</v>
      </c>
      <c r="C388">
        <v>1</v>
      </c>
      <c r="D388">
        <v>3</v>
      </c>
      <c r="E388">
        <f>SUMIFS('Fish Transects'!S:S,'Fish Transects'!$H:$H,'Fish per species per 100 m2'!$A388,'Fish Transects'!$B:$B,'Fish per species per 100 m2'!$C388,'Fish Transects'!$D:$D,'Fish per species per 100 m2'!$B388,'Fish Transects'!$E:$E,'Fish per species per 100 m2'!$D388)</f>
        <v>0</v>
      </c>
      <c r="F388">
        <f>SUMIFS('Fish Transects'!T:T,'Fish Transects'!$H:$H,'Fish per species per 100 m2'!$A388,'Fish Transects'!$B:$B,'Fish per species per 100 m2'!$C388,'Fish Transects'!$D:$D,'Fish per species per 100 m2'!$B388,'Fish Transects'!$E:$E,'Fish per species per 100 m2'!$D388)</f>
        <v>0</v>
      </c>
      <c r="G388">
        <f>SUMIFS('Fish Transects'!U:U,'Fish Transects'!$H:$H,'Fish per species per 100 m2'!$A388,'Fish Transects'!$B:$B,'Fish per species per 100 m2'!$C388,'Fish Transects'!$D:$D,'Fish per species per 100 m2'!$B388,'Fish Transects'!$E:$E,'Fish per species per 100 m2'!$D388)</f>
        <v>0</v>
      </c>
    </row>
    <row r="389" spans="1:7" x14ac:dyDescent="0.3">
      <c r="A389" t="s">
        <v>40</v>
      </c>
      <c r="B389" t="s">
        <v>160</v>
      </c>
      <c r="C389">
        <v>1</v>
      </c>
      <c r="D389">
        <v>3</v>
      </c>
      <c r="E389">
        <f>SUMIFS('Fish Transects'!S:S,'Fish Transects'!$H:$H,'Fish per species per 100 m2'!$A389,'Fish Transects'!$B:$B,'Fish per species per 100 m2'!$C389,'Fish Transects'!$D:$D,'Fish per species per 100 m2'!$B389,'Fish Transects'!$E:$E,'Fish per species per 100 m2'!$D389)</f>
        <v>0</v>
      </c>
      <c r="F389">
        <f>SUMIFS('Fish Transects'!T:T,'Fish Transects'!$H:$H,'Fish per species per 100 m2'!$A389,'Fish Transects'!$B:$B,'Fish per species per 100 m2'!$C389,'Fish Transects'!$D:$D,'Fish per species per 100 m2'!$B389,'Fish Transects'!$E:$E,'Fish per species per 100 m2'!$D389)</f>
        <v>0</v>
      </c>
      <c r="G389">
        <f>SUMIFS('Fish Transects'!U:U,'Fish Transects'!$H:$H,'Fish per species per 100 m2'!$A389,'Fish Transects'!$B:$B,'Fish per species per 100 m2'!$C389,'Fish Transects'!$D:$D,'Fish per species per 100 m2'!$B389,'Fish Transects'!$E:$E,'Fish per species per 100 m2'!$D389)</f>
        <v>0</v>
      </c>
    </row>
    <row r="390" spans="1:7" x14ac:dyDescent="0.3">
      <c r="A390" t="s">
        <v>42</v>
      </c>
      <c r="B390" t="s">
        <v>160</v>
      </c>
      <c r="C390">
        <v>1</v>
      </c>
      <c r="D390">
        <v>3</v>
      </c>
      <c r="E390">
        <f>SUMIFS('Fish Transects'!S:S,'Fish Transects'!$H:$H,'Fish per species per 100 m2'!$A390,'Fish Transects'!$B:$B,'Fish per species per 100 m2'!$C390,'Fish Transects'!$D:$D,'Fish per species per 100 m2'!$B390,'Fish Transects'!$E:$E,'Fish per species per 100 m2'!$D390)</f>
        <v>0</v>
      </c>
      <c r="F390">
        <f>SUMIFS('Fish Transects'!T:T,'Fish Transects'!$H:$H,'Fish per species per 100 m2'!$A390,'Fish Transects'!$B:$B,'Fish per species per 100 m2'!$C390,'Fish Transects'!$D:$D,'Fish per species per 100 m2'!$B390,'Fish Transects'!$E:$E,'Fish per species per 100 m2'!$D390)</f>
        <v>0</v>
      </c>
      <c r="G390">
        <f>SUMIFS('Fish Transects'!U:U,'Fish Transects'!$H:$H,'Fish per species per 100 m2'!$A390,'Fish Transects'!$B:$B,'Fish per species per 100 m2'!$C390,'Fish Transects'!$D:$D,'Fish per species per 100 m2'!$B390,'Fish Transects'!$E:$E,'Fish per species per 100 m2'!$D390)</f>
        <v>0</v>
      </c>
    </row>
    <row r="391" spans="1:7" x14ac:dyDescent="0.3">
      <c r="A391" t="s">
        <v>44</v>
      </c>
      <c r="B391" t="s">
        <v>160</v>
      </c>
      <c r="C391">
        <v>1</v>
      </c>
      <c r="D391">
        <v>3</v>
      </c>
      <c r="E391">
        <f>SUMIFS('Fish Transects'!S:S,'Fish Transects'!$H:$H,'Fish per species per 100 m2'!$A391,'Fish Transects'!$B:$B,'Fish per species per 100 m2'!$C391,'Fish Transects'!$D:$D,'Fish per species per 100 m2'!$B391,'Fish Transects'!$E:$E,'Fish per species per 100 m2'!$D391)</f>
        <v>0</v>
      </c>
      <c r="F391">
        <f>SUMIFS('Fish Transects'!T:T,'Fish Transects'!$H:$H,'Fish per species per 100 m2'!$A391,'Fish Transects'!$B:$B,'Fish per species per 100 m2'!$C391,'Fish Transects'!$D:$D,'Fish per species per 100 m2'!$B391,'Fish Transects'!$E:$E,'Fish per species per 100 m2'!$D391)</f>
        <v>0</v>
      </c>
      <c r="G391">
        <f>SUMIFS('Fish Transects'!U:U,'Fish Transects'!$H:$H,'Fish per species per 100 m2'!$A391,'Fish Transects'!$B:$B,'Fish per species per 100 m2'!$C391,'Fish Transects'!$D:$D,'Fish per species per 100 m2'!$B391,'Fish Transects'!$E:$E,'Fish per species per 100 m2'!$D391)</f>
        <v>0</v>
      </c>
    </row>
    <row r="392" spans="1:7" x14ac:dyDescent="0.3">
      <c r="A392" t="s">
        <v>12</v>
      </c>
      <c r="B392" t="s">
        <v>160</v>
      </c>
      <c r="C392">
        <v>2</v>
      </c>
      <c r="D392">
        <v>1</v>
      </c>
      <c r="E392">
        <f>SUMIFS('Fish Transects'!S:S,'Fish Transects'!$H:$H,'Fish per species per 100 m2'!$A392,'Fish Transects'!$B:$B,'Fish per species per 100 m2'!$C392,'Fish Transects'!$D:$D,'Fish per species per 100 m2'!$B392,'Fish Transects'!$E:$E,'Fish per species per 100 m2'!$D392)</f>
        <v>0</v>
      </c>
      <c r="F392">
        <f>SUMIFS('Fish Transects'!T:T,'Fish Transects'!$H:$H,'Fish per species per 100 m2'!$A392,'Fish Transects'!$B:$B,'Fish per species per 100 m2'!$C392,'Fish Transects'!$D:$D,'Fish per species per 100 m2'!$B392,'Fish Transects'!$E:$E,'Fish per species per 100 m2'!$D392)</f>
        <v>0</v>
      </c>
      <c r="G392">
        <f>SUMIFS('Fish Transects'!U:U,'Fish Transects'!$H:$H,'Fish per species per 100 m2'!$A392,'Fish Transects'!$B:$B,'Fish per species per 100 m2'!$C392,'Fish Transects'!$D:$D,'Fish per species per 100 m2'!$B392,'Fish Transects'!$E:$E,'Fish per species per 100 m2'!$D392)</f>
        <v>0</v>
      </c>
    </row>
    <row r="393" spans="1:7" x14ac:dyDescent="0.3">
      <c r="A393" t="s">
        <v>17</v>
      </c>
      <c r="B393" t="s">
        <v>160</v>
      </c>
      <c r="C393">
        <v>2</v>
      </c>
      <c r="D393">
        <v>1</v>
      </c>
      <c r="E393">
        <f>SUMIFS('Fish Transects'!S:S,'Fish Transects'!$H:$H,'Fish per species per 100 m2'!$A393,'Fish Transects'!$B:$B,'Fish per species per 100 m2'!$C393,'Fish Transects'!$D:$D,'Fish per species per 100 m2'!$B393,'Fish Transects'!$E:$E,'Fish per species per 100 m2'!$D393)</f>
        <v>6.666666666666667</v>
      </c>
      <c r="F393">
        <f>SUMIFS('Fish Transects'!T:T,'Fish Transects'!$H:$H,'Fish per species per 100 m2'!$A393,'Fish Transects'!$B:$B,'Fish per species per 100 m2'!$C393,'Fish Transects'!$D:$D,'Fish per species per 100 m2'!$B393,'Fish Transects'!$E:$E,'Fish per species per 100 m2'!$D393)</f>
        <v>8.3404134070595397</v>
      </c>
      <c r="G393">
        <f>SUMIFS('Fish Transects'!U:U,'Fish Transects'!$H:$H,'Fish per species per 100 m2'!$A393,'Fish Transects'!$B:$B,'Fish per species per 100 m2'!$C393,'Fish Transects'!$D:$D,'Fish per species per 100 m2'!$B393,'Fish Transects'!$E:$E,'Fish per species per 100 m2'!$D393)</f>
        <v>0.2502124022117862</v>
      </c>
    </row>
    <row r="394" spans="1:7" x14ac:dyDescent="0.3">
      <c r="A394" t="s">
        <v>148</v>
      </c>
      <c r="B394" t="s">
        <v>160</v>
      </c>
      <c r="C394">
        <v>2</v>
      </c>
      <c r="D394">
        <v>1</v>
      </c>
      <c r="E394">
        <f>SUMIFS('Fish Transects'!S:S,'Fish Transects'!$H:$H,'Fish per species per 100 m2'!$A394,'Fish Transects'!$B:$B,'Fish per species per 100 m2'!$C394,'Fish Transects'!$D:$D,'Fish per species per 100 m2'!$B394,'Fish Transects'!$E:$E,'Fish per species per 100 m2'!$D394)</f>
        <v>275</v>
      </c>
      <c r="F394">
        <f>SUMIFS('Fish Transects'!T:T,'Fish Transects'!$H:$H,'Fish per species per 100 m2'!$A394,'Fish Transects'!$B:$B,'Fish per species per 100 m2'!$C394,'Fish Transects'!$D:$D,'Fish per species per 100 m2'!$B394,'Fish Transects'!$E:$E,'Fish per species per 100 m2'!$D394)</f>
        <v>194.92073893956035</v>
      </c>
      <c r="G394">
        <f>SUMIFS('Fish Transects'!U:U,'Fish Transects'!$H:$H,'Fish per species per 100 m2'!$A394,'Fish Transects'!$B:$B,'Fish per species per 100 m2'!$C394,'Fish Transects'!$D:$D,'Fish per species per 100 m2'!$B394,'Fish Transects'!$E:$E,'Fish per species per 100 m2'!$D394)</f>
        <v>2.9238110840934053</v>
      </c>
    </row>
    <row r="395" spans="1:7" x14ac:dyDescent="0.3">
      <c r="A395" t="s">
        <v>23</v>
      </c>
      <c r="B395" t="s">
        <v>160</v>
      </c>
      <c r="C395">
        <v>2</v>
      </c>
      <c r="D395">
        <v>1</v>
      </c>
      <c r="E395">
        <f>SUMIFS('Fish Transects'!S:S,'Fish Transects'!$H:$H,'Fish per species per 100 m2'!$A395,'Fish Transects'!$B:$B,'Fish per species per 100 m2'!$C395,'Fish Transects'!$D:$D,'Fish per species per 100 m2'!$B395,'Fish Transects'!$E:$E,'Fish per species per 100 m2'!$D395)</f>
        <v>0</v>
      </c>
      <c r="F395">
        <f>SUMIFS('Fish Transects'!T:T,'Fish Transects'!$H:$H,'Fish per species per 100 m2'!$A395,'Fish Transects'!$B:$B,'Fish per species per 100 m2'!$C395,'Fish Transects'!$D:$D,'Fish per species per 100 m2'!$B395,'Fish Transects'!$E:$E,'Fish per species per 100 m2'!$D395)</f>
        <v>0</v>
      </c>
      <c r="G395">
        <f>SUMIFS('Fish Transects'!U:U,'Fish Transects'!$H:$H,'Fish per species per 100 m2'!$A395,'Fish Transects'!$B:$B,'Fish per species per 100 m2'!$C395,'Fish Transects'!$D:$D,'Fish per species per 100 m2'!$B395,'Fish Transects'!$E:$E,'Fish per species per 100 m2'!$D395)</f>
        <v>0</v>
      </c>
    </row>
    <row r="396" spans="1:7" x14ac:dyDescent="0.3">
      <c r="A396" t="s">
        <v>25</v>
      </c>
      <c r="B396" t="s">
        <v>160</v>
      </c>
      <c r="C396">
        <v>2</v>
      </c>
      <c r="D396">
        <v>1</v>
      </c>
      <c r="E396">
        <f>SUMIFS('Fish Transects'!S:S,'Fish Transects'!$H:$H,'Fish per species per 100 m2'!$A396,'Fish Transects'!$B:$B,'Fish per species per 100 m2'!$C396,'Fish Transects'!$D:$D,'Fish per species per 100 m2'!$B396,'Fish Transects'!$E:$E,'Fish per species per 100 m2'!$D396)</f>
        <v>0</v>
      </c>
      <c r="F396">
        <f>SUMIFS('Fish Transects'!T:T,'Fish Transects'!$H:$H,'Fish per species per 100 m2'!$A396,'Fish Transects'!$B:$B,'Fish per species per 100 m2'!$C396,'Fish Transects'!$D:$D,'Fish per species per 100 m2'!$B396,'Fish Transects'!$E:$E,'Fish per species per 100 m2'!$D396)</f>
        <v>0</v>
      </c>
      <c r="G396">
        <f>SUMIFS('Fish Transects'!U:U,'Fish Transects'!$H:$H,'Fish per species per 100 m2'!$A396,'Fish Transects'!$B:$B,'Fish per species per 100 m2'!$C396,'Fish Transects'!$D:$D,'Fish per species per 100 m2'!$B396,'Fish Transects'!$E:$E,'Fish per species per 100 m2'!$D396)</f>
        <v>0</v>
      </c>
    </row>
    <row r="397" spans="1:7" x14ac:dyDescent="0.3">
      <c r="A397" t="s">
        <v>154</v>
      </c>
      <c r="B397" t="s">
        <v>160</v>
      </c>
      <c r="C397">
        <v>2</v>
      </c>
      <c r="D397">
        <v>1</v>
      </c>
      <c r="E397">
        <f>SUMIFS('Fish Transects'!S:S,'Fish Transects'!$H:$H,'Fish per species per 100 m2'!$A397,'Fish Transects'!$B:$B,'Fish per species per 100 m2'!$C397,'Fish Transects'!$D:$D,'Fish per species per 100 m2'!$B397,'Fish Transects'!$E:$E,'Fish per species per 100 m2'!$D397)</f>
        <v>0</v>
      </c>
      <c r="F397">
        <f>SUMIFS('Fish Transects'!T:T,'Fish Transects'!$H:$H,'Fish per species per 100 m2'!$A397,'Fish Transects'!$B:$B,'Fish per species per 100 m2'!$C397,'Fish Transects'!$D:$D,'Fish per species per 100 m2'!$B397,'Fish Transects'!$E:$E,'Fish per species per 100 m2'!$D397)</f>
        <v>0</v>
      </c>
      <c r="G397">
        <f>SUMIFS('Fish Transects'!U:U,'Fish Transects'!$H:$H,'Fish per species per 100 m2'!$A397,'Fish Transects'!$B:$B,'Fish per species per 100 m2'!$C397,'Fish Transects'!$D:$D,'Fish per species per 100 m2'!$B397,'Fish Transects'!$E:$E,'Fish per species per 100 m2'!$D397)</f>
        <v>0</v>
      </c>
    </row>
    <row r="398" spans="1:7" x14ac:dyDescent="0.3">
      <c r="A398" t="s">
        <v>30</v>
      </c>
      <c r="B398" t="s">
        <v>160</v>
      </c>
      <c r="C398">
        <v>2</v>
      </c>
      <c r="D398">
        <v>1</v>
      </c>
      <c r="E398">
        <f>SUMIFS('Fish Transects'!S:S,'Fish Transects'!$H:$H,'Fish per species per 100 m2'!$A398,'Fish Transects'!$B:$B,'Fish per species per 100 m2'!$C398,'Fish Transects'!$D:$D,'Fish per species per 100 m2'!$B398,'Fish Transects'!$E:$E,'Fish per species per 100 m2'!$D398)</f>
        <v>0</v>
      </c>
      <c r="F398">
        <f>SUMIFS('Fish Transects'!T:T,'Fish Transects'!$H:$H,'Fish per species per 100 m2'!$A398,'Fish Transects'!$B:$B,'Fish per species per 100 m2'!$C398,'Fish Transects'!$D:$D,'Fish per species per 100 m2'!$B398,'Fish Transects'!$E:$E,'Fish per species per 100 m2'!$D398)</f>
        <v>0</v>
      </c>
      <c r="G398">
        <f>SUMIFS('Fish Transects'!U:U,'Fish Transects'!$H:$H,'Fish per species per 100 m2'!$A398,'Fish Transects'!$B:$B,'Fish per species per 100 m2'!$C398,'Fish Transects'!$D:$D,'Fish per species per 100 m2'!$B398,'Fish Transects'!$E:$E,'Fish per species per 100 m2'!$D398)</f>
        <v>0</v>
      </c>
    </row>
    <row r="399" spans="1:7" x14ac:dyDescent="0.3">
      <c r="A399" t="s">
        <v>32</v>
      </c>
      <c r="B399" t="s">
        <v>160</v>
      </c>
      <c r="C399">
        <v>2</v>
      </c>
      <c r="D399">
        <v>1</v>
      </c>
      <c r="E399">
        <f>SUMIFS('Fish Transects'!S:S,'Fish Transects'!$H:$H,'Fish per species per 100 m2'!$A399,'Fish Transects'!$B:$B,'Fish per species per 100 m2'!$C399,'Fish Transects'!$D:$D,'Fish per species per 100 m2'!$B399,'Fish Transects'!$E:$E,'Fish per species per 100 m2'!$D399)</f>
        <v>0</v>
      </c>
      <c r="F399">
        <f>SUMIFS('Fish Transects'!T:T,'Fish Transects'!$H:$H,'Fish per species per 100 m2'!$A399,'Fish Transects'!$B:$B,'Fish per species per 100 m2'!$C399,'Fish Transects'!$D:$D,'Fish per species per 100 m2'!$B399,'Fish Transects'!$E:$E,'Fish per species per 100 m2'!$D399)</f>
        <v>0</v>
      </c>
      <c r="G399">
        <f>SUMIFS('Fish Transects'!U:U,'Fish Transects'!$H:$H,'Fish per species per 100 m2'!$A399,'Fish Transects'!$B:$B,'Fish per species per 100 m2'!$C399,'Fish Transects'!$D:$D,'Fish per species per 100 m2'!$B399,'Fish Transects'!$E:$E,'Fish per species per 100 m2'!$D399)</f>
        <v>0</v>
      </c>
    </row>
    <row r="400" spans="1:7" x14ac:dyDescent="0.3">
      <c r="A400" t="s">
        <v>149</v>
      </c>
      <c r="B400" t="s">
        <v>160</v>
      </c>
      <c r="C400">
        <v>2</v>
      </c>
      <c r="D400">
        <v>1</v>
      </c>
      <c r="E400">
        <f>SUMIFS('Fish Transects'!S:S,'Fish Transects'!$H:$H,'Fish per species per 100 m2'!$A400,'Fish Transects'!$B:$B,'Fish per species per 100 m2'!$C400,'Fish Transects'!$D:$D,'Fish per species per 100 m2'!$B400,'Fish Transects'!$E:$E,'Fish per species per 100 m2'!$D400)</f>
        <v>0</v>
      </c>
      <c r="F400">
        <f>SUMIFS('Fish Transects'!T:T,'Fish Transects'!$H:$H,'Fish per species per 100 m2'!$A400,'Fish Transects'!$B:$B,'Fish per species per 100 m2'!$C400,'Fish Transects'!$D:$D,'Fish per species per 100 m2'!$B400,'Fish Transects'!$E:$E,'Fish per species per 100 m2'!$D400)</f>
        <v>0</v>
      </c>
      <c r="G400">
        <f>SUMIFS('Fish Transects'!U:U,'Fish Transects'!$H:$H,'Fish per species per 100 m2'!$A400,'Fish Transects'!$B:$B,'Fish per species per 100 m2'!$C400,'Fish Transects'!$D:$D,'Fish per species per 100 m2'!$B400,'Fish Transects'!$E:$E,'Fish per species per 100 m2'!$D400)</f>
        <v>0</v>
      </c>
    </row>
    <row r="401" spans="1:7" x14ac:dyDescent="0.3">
      <c r="A401" t="s">
        <v>38</v>
      </c>
      <c r="B401" t="s">
        <v>160</v>
      </c>
      <c r="C401">
        <v>2</v>
      </c>
      <c r="D401">
        <v>1</v>
      </c>
      <c r="E401">
        <f>SUMIFS('Fish Transects'!S:S,'Fish Transects'!$H:$H,'Fish per species per 100 m2'!$A401,'Fish Transects'!$B:$B,'Fish per species per 100 m2'!$C401,'Fish Transects'!$D:$D,'Fish per species per 100 m2'!$B401,'Fish Transects'!$E:$E,'Fish per species per 100 m2'!$D401)</f>
        <v>0</v>
      </c>
      <c r="F401">
        <f>SUMIFS('Fish Transects'!T:T,'Fish Transects'!$H:$H,'Fish per species per 100 m2'!$A401,'Fish Transects'!$B:$B,'Fish per species per 100 m2'!$C401,'Fish Transects'!$D:$D,'Fish per species per 100 m2'!$B401,'Fish Transects'!$E:$E,'Fish per species per 100 m2'!$D401)</f>
        <v>0</v>
      </c>
      <c r="G401">
        <f>SUMIFS('Fish Transects'!U:U,'Fish Transects'!$H:$H,'Fish per species per 100 m2'!$A401,'Fish Transects'!$B:$B,'Fish per species per 100 m2'!$C401,'Fish Transects'!$D:$D,'Fish per species per 100 m2'!$B401,'Fish Transects'!$E:$E,'Fish per species per 100 m2'!$D401)</f>
        <v>0</v>
      </c>
    </row>
    <row r="402" spans="1:7" x14ac:dyDescent="0.3">
      <c r="A402" t="s">
        <v>40</v>
      </c>
      <c r="B402" t="s">
        <v>160</v>
      </c>
      <c r="C402">
        <v>2</v>
      </c>
      <c r="D402">
        <v>1</v>
      </c>
      <c r="E402">
        <f>SUMIFS('Fish Transects'!S:S,'Fish Transects'!$H:$H,'Fish per species per 100 m2'!$A402,'Fish Transects'!$B:$B,'Fish per species per 100 m2'!$C402,'Fish Transects'!$D:$D,'Fish per species per 100 m2'!$B402,'Fish Transects'!$E:$E,'Fish per species per 100 m2'!$D402)</f>
        <v>0</v>
      </c>
      <c r="F402">
        <f>SUMIFS('Fish Transects'!T:T,'Fish Transects'!$H:$H,'Fish per species per 100 m2'!$A402,'Fish Transects'!$B:$B,'Fish per species per 100 m2'!$C402,'Fish Transects'!$D:$D,'Fish per species per 100 m2'!$B402,'Fish Transects'!$E:$E,'Fish per species per 100 m2'!$D402)</f>
        <v>0</v>
      </c>
      <c r="G402">
        <f>SUMIFS('Fish Transects'!U:U,'Fish Transects'!$H:$H,'Fish per species per 100 m2'!$A402,'Fish Transects'!$B:$B,'Fish per species per 100 m2'!$C402,'Fish Transects'!$D:$D,'Fish per species per 100 m2'!$B402,'Fish Transects'!$E:$E,'Fish per species per 100 m2'!$D402)</f>
        <v>0</v>
      </c>
    </row>
    <row r="403" spans="1:7" x14ac:dyDescent="0.3">
      <c r="A403" t="s">
        <v>42</v>
      </c>
      <c r="B403" t="s">
        <v>160</v>
      </c>
      <c r="C403">
        <v>2</v>
      </c>
      <c r="D403">
        <v>1</v>
      </c>
      <c r="E403">
        <f>SUMIFS('Fish Transects'!S:S,'Fish Transects'!$H:$H,'Fish per species per 100 m2'!$A403,'Fish Transects'!$B:$B,'Fish per species per 100 m2'!$C403,'Fish Transects'!$D:$D,'Fish per species per 100 m2'!$B403,'Fish Transects'!$E:$E,'Fish per species per 100 m2'!$D403)</f>
        <v>0</v>
      </c>
      <c r="F403">
        <f>SUMIFS('Fish Transects'!T:T,'Fish Transects'!$H:$H,'Fish per species per 100 m2'!$A403,'Fish Transects'!$B:$B,'Fish per species per 100 m2'!$C403,'Fish Transects'!$D:$D,'Fish per species per 100 m2'!$B403,'Fish Transects'!$E:$E,'Fish per species per 100 m2'!$D403)</f>
        <v>0</v>
      </c>
      <c r="G403">
        <f>SUMIFS('Fish Transects'!U:U,'Fish Transects'!$H:$H,'Fish per species per 100 m2'!$A403,'Fish Transects'!$B:$B,'Fish per species per 100 m2'!$C403,'Fish Transects'!$D:$D,'Fish per species per 100 m2'!$B403,'Fish Transects'!$E:$E,'Fish per species per 100 m2'!$D403)</f>
        <v>0</v>
      </c>
    </row>
    <row r="404" spans="1:7" x14ac:dyDescent="0.3">
      <c r="A404" t="s">
        <v>44</v>
      </c>
      <c r="B404" t="s">
        <v>160</v>
      </c>
      <c r="C404">
        <v>2</v>
      </c>
      <c r="D404">
        <v>1</v>
      </c>
      <c r="E404">
        <f>SUMIFS('Fish Transects'!S:S,'Fish Transects'!$H:$H,'Fish per species per 100 m2'!$A404,'Fish Transects'!$B:$B,'Fish per species per 100 m2'!$C404,'Fish Transects'!$D:$D,'Fish per species per 100 m2'!$B404,'Fish Transects'!$E:$E,'Fish per species per 100 m2'!$D404)</f>
        <v>0</v>
      </c>
      <c r="F404">
        <f>SUMIFS('Fish Transects'!T:T,'Fish Transects'!$H:$H,'Fish per species per 100 m2'!$A404,'Fish Transects'!$B:$B,'Fish per species per 100 m2'!$C404,'Fish Transects'!$D:$D,'Fish per species per 100 m2'!$B404,'Fish Transects'!$E:$E,'Fish per species per 100 m2'!$D404)</f>
        <v>0</v>
      </c>
      <c r="G404">
        <f>SUMIFS('Fish Transects'!U:U,'Fish Transects'!$H:$H,'Fish per species per 100 m2'!$A404,'Fish Transects'!$B:$B,'Fish per species per 100 m2'!$C404,'Fish Transects'!$D:$D,'Fish per species per 100 m2'!$B404,'Fish Transects'!$E:$E,'Fish per species per 100 m2'!$D404)</f>
        <v>0</v>
      </c>
    </row>
    <row r="405" spans="1:7" x14ac:dyDescent="0.3">
      <c r="A405" t="s">
        <v>12</v>
      </c>
      <c r="B405" t="s">
        <v>160</v>
      </c>
      <c r="C405">
        <v>2</v>
      </c>
      <c r="D405">
        <v>2</v>
      </c>
      <c r="E405">
        <f>SUMIFS('Fish Transects'!S:S,'Fish Transects'!$H:$H,'Fish per species per 100 m2'!$A405,'Fish Transects'!$B:$B,'Fish per species per 100 m2'!$C405,'Fish Transects'!$D:$D,'Fish per species per 100 m2'!$B405,'Fish Transects'!$E:$E,'Fish per species per 100 m2'!$D405)</f>
        <v>1.6666666666666667</v>
      </c>
      <c r="F405">
        <f>SUMIFS('Fish Transects'!T:T,'Fish Transects'!$H:$H,'Fish per species per 100 m2'!$A405,'Fish Transects'!$B:$B,'Fish per species per 100 m2'!$C405,'Fish Transects'!$D:$D,'Fish per species per 100 m2'!$B405,'Fish Transects'!$E:$E,'Fish per species per 100 m2'!$D405)</f>
        <v>149.69469314192489</v>
      </c>
      <c r="G405">
        <f>SUMIFS('Fish Transects'!U:U,'Fish Transects'!$H:$H,'Fish per species per 100 m2'!$A405,'Fish Transects'!$B:$B,'Fish per species per 100 m2'!$C405,'Fish Transects'!$D:$D,'Fish per species per 100 m2'!$B405,'Fish Transects'!$E:$E,'Fish per species per 100 m2'!$D405)</f>
        <v>21.556035812437187</v>
      </c>
    </row>
    <row r="406" spans="1:7" x14ac:dyDescent="0.3">
      <c r="A406" t="s">
        <v>17</v>
      </c>
      <c r="B406" t="s">
        <v>160</v>
      </c>
      <c r="C406">
        <v>2</v>
      </c>
      <c r="D406">
        <v>2</v>
      </c>
      <c r="E406">
        <f>SUMIFS('Fish Transects'!S:S,'Fish Transects'!$H:$H,'Fish per species per 100 m2'!$A406,'Fish Transects'!$B:$B,'Fish per species per 100 m2'!$C406,'Fish Transects'!$D:$D,'Fish per species per 100 m2'!$B406,'Fish Transects'!$E:$E,'Fish per species per 100 m2'!$D406)</f>
        <v>8.3333333333333339</v>
      </c>
      <c r="F406">
        <f>SUMIFS('Fish Transects'!T:T,'Fish Transects'!$H:$H,'Fish per species per 100 m2'!$A406,'Fish Transects'!$B:$B,'Fish per species per 100 m2'!$C406,'Fish Transects'!$D:$D,'Fish per species per 100 m2'!$B406,'Fish Transects'!$E:$E,'Fish per species per 100 m2'!$D406)</f>
        <v>23.68722226061691</v>
      </c>
      <c r="G406">
        <f>SUMIFS('Fish Transects'!U:U,'Fish Transects'!$H:$H,'Fish per species per 100 m2'!$A406,'Fish Transects'!$B:$B,'Fish per species per 100 m2'!$C406,'Fish Transects'!$D:$D,'Fish per species per 100 m2'!$B406,'Fish Transects'!$E:$E,'Fish per species per 100 m2'!$D406)</f>
        <v>0.7106166678185073</v>
      </c>
    </row>
    <row r="407" spans="1:7" x14ac:dyDescent="0.3">
      <c r="A407" t="s">
        <v>148</v>
      </c>
      <c r="B407" t="s">
        <v>160</v>
      </c>
      <c r="C407">
        <v>2</v>
      </c>
      <c r="D407">
        <v>2</v>
      </c>
      <c r="E407">
        <f>SUMIFS('Fish Transects'!S:S,'Fish Transects'!$H:$H,'Fish per species per 100 m2'!$A407,'Fish Transects'!$B:$B,'Fish per species per 100 m2'!$C407,'Fish Transects'!$D:$D,'Fish per species per 100 m2'!$B407,'Fish Transects'!$E:$E,'Fish per species per 100 m2'!$D407)</f>
        <v>368.33333333333331</v>
      </c>
      <c r="F407">
        <f>SUMIFS('Fish Transects'!T:T,'Fish Transects'!$H:$H,'Fish per species per 100 m2'!$A407,'Fish Transects'!$B:$B,'Fish per species per 100 m2'!$C407,'Fish Transects'!$D:$D,'Fish per species per 100 m2'!$B407,'Fish Transects'!$E:$E,'Fish per species per 100 m2'!$D407)</f>
        <v>84.933057731106004</v>
      </c>
      <c r="G407">
        <f>SUMIFS('Fish Transects'!U:U,'Fish Transects'!$H:$H,'Fish per species per 100 m2'!$A407,'Fish Transects'!$B:$B,'Fish per species per 100 m2'!$C407,'Fish Transects'!$D:$D,'Fish per species per 100 m2'!$B407,'Fish Transects'!$E:$E,'Fish per species per 100 m2'!$D407)</f>
        <v>1.27399586596659</v>
      </c>
    </row>
    <row r="408" spans="1:7" x14ac:dyDescent="0.3">
      <c r="A408" t="s">
        <v>23</v>
      </c>
      <c r="B408" t="s">
        <v>160</v>
      </c>
      <c r="C408">
        <v>2</v>
      </c>
      <c r="D408">
        <v>2</v>
      </c>
      <c r="E408">
        <f>SUMIFS('Fish Transects'!S:S,'Fish Transects'!$H:$H,'Fish per species per 100 m2'!$A408,'Fish Transects'!$B:$B,'Fish per species per 100 m2'!$C408,'Fish Transects'!$D:$D,'Fish per species per 100 m2'!$B408,'Fish Transects'!$E:$E,'Fish per species per 100 m2'!$D408)</f>
        <v>0</v>
      </c>
      <c r="F408">
        <f>SUMIFS('Fish Transects'!T:T,'Fish Transects'!$H:$H,'Fish per species per 100 m2'!$A408,'Fish Transects'!$B:$B,'Fish per species per 100 m2'!$C408,'Fish Transects'!$D:$D,'Fish per species per 100 m2'!$B408,'Fish Transects'!$E:$E,'Fish per species per 100 m2'!$D408)</f>
        <v>0</v>
      </c>
      <c r="G408">
        <f>SUMIFS('Fish Transects'!U:U,'Fish Transects'!$H:$H,'Fish per species per 100 m2'!$A408,'Fish Transects'!$B:$B,'Fish per species per 100 m2'!$C408,'Fish Transects'!$D:$D,'Fish per species per 100 m2'!$B408,'Fish Transects'!$E:$E,'Fish per species per 100 m2'!$D408)</f>
        <v>0</v>
      </c>
    </row>
    <row r="409" spans="1:7" x14ac:dyDescent="0.3">
      <c r="A409" t="s">
        <v>25</v>
      </c>
      <c r="B409" t="s">
        <v>160</v>
      </c>
      <c r="C409">
        <v>2</v>
      </c>
      <c r="D409">
        <v>2</v>
      </c>
      <c r="E409">
        <f>SUMIFS('Fish Transects'!S:S,'Fish Transects'!$H:$H,'Fish per species per 100 m2'!$A409,'Fish Transects'!$B:$B,'Fish per species per 100 m2'!$C409,'Fish Transects'!$D:$D,'Fish per species per 100 m2'!$B409,'Fish Transects'!$E:$E,'Fish per species per 100 m2'!$D409)</f>
        <v>0</v>
      </c>
      <c r="F409">
        <f>SUMIFS('Fish Transects'!T:T,'Fish Transects'!$H:$H,'Fish per species per 100 m2'!$A409,'Fish Transects'!$B:$B,'Fish per species per 100 m2'!$C409,'Fish Transects'!$D:$D,'Fish per species per 100 m2'!$B409,'Fish Transects'!$E:$E,'Fish per species per 100 m2'!$D409)</f>
        <v>0</v>
      </c>
      <c r="G409">
        <f>SUMIFS('Fish Transects'!U:U,'Fish Transects'!$H:$H,'Fish per species per 100 m2'!$A409,'Fish Transects'!$B:$B,'Fish per species per 100 m2'!$C409,'Fish Transects'!$D:$D,'Fish per species per 100 m2'!$B409,'Fish Transects'!$E:$E,'Fish per species per 100 m2'!$D409)</f>
        <v>0</v>
      </c>
    </row>
    <row r="410" spans="1:7" x14ac:dyDescent="0.3">
      <c r="A410" t="s">
        <v>154</v>
      </c>
      <c r="B410" t="s">
        <v>160</v>
      </c>
      <c r="C410">
        <v>2</v>
      </c>
      <c r="D410">
        <v>2</v>
      </c>
      <c r="E410">
        <f>SUMIFS('Fish Transects'!S:S,'Fish Transects'!$H:$H,'Fish per species per 100 m2'!$A410,'Fish Transects'!$B:$B,'Fish per species per 100 m2'!$C410,'Fish Transects'!$D:$D,'Fish per species per 100 m2'!$B410,'Fish Transects'!$E:$E,'Fish per species per 100 m2'!$D410)</f>
        <v>0</v>
      </c>
      <c r="F410">
        <f>SUMIFS('Fish Transects'!T:T,'Fish Transects'!$H:$H,'Fish per species per 100 m2'!$A410,'Fish Transects'!$B:$B,'Fish per species per 100 m2'!$C410,'Fish Transects'!$D:$D,'Fish per species per 100 m2'!$B410,'Fish Transects'!$E:$E,'Fish per species per 100 m2'!$D410)</f>
        <v>0</v>
      </c>
      <c r="G410">
        <f>SUMIFS('Fish Transects'!U:U,'Fish Transects'!$H:$H,'Fish per species per 100 m2'!$A410,'Fish Transects'!$B:$B,'Fish per species per 100 m2'!$C410,'Fish Transects'!$D:$D,'Fish per species per 100 m2'!$B410,'Fish Transects'!$E:$E,'Fish per species per 100 m2'!$D410)</f>
        <v>0</v>
      </c>
    </row>
    <row r="411" spans="1:7" x14ac:dyDescent="0.3">
      <c r="A411" t="s">
        <v>30</v>
      </c>
      <c r="B411" t="s">
        <v>160</v>
      </c>
      <c r="C411">
        <v>2</v>
      </c>
      <c r="D411">
        <v>2</v>
      </c>
      <c r="E411">
        <f>SUMIFS('Fish Transects'!S:S,'Fish Transects'!$H:$H,'Fish per species per 100 m2'!$A411,'Fish Transects'!$B:$B,'Fish per species per 100 m2'!$C411,'Fish Transects'!$D:$D,'Fish per species per 100 m2'!$B411,'Fish Transects'!$E:$E,'Fish per species per 100 m2'!$D411)</f>
        <v>0</v>
      </c>
      <c r="F411">
        <f>SUMIFS('Fish Transects'!T:T,'Fish Transects'!$H:$H,'Fish per species per 100 m2'!$A411,'Fish Transects'!$B:$B,'Fish per species per 100 m2'!$C411,'Fish Transects'!$D:$D,'Fish per species per 100 m2'!$B411,'Fish Transects'!$E:$E,'Fish per species per 100 m2'!$D411)</f>
        <v>0</v>
      </c>
      <c r="G411">
        <f>SUMIFS('Fish Transects'!U:U,'Fish Transects'!$H:$H,'Fish per species per 100 m2'!$A411,'Fish Transects'!$B:$B,'Fish per species per 100 m2'!$C411,'Fish Transects'!$D:$D,'Fish per species per 100 m2'!$B411,'Fish Transects'!$E:$E,'Fish per species per 100 m2'!$D411)</f>
        <v>0</v>
      </c>
    </row>
    <row r="412" spans="1:7" x14ac:dyDescent="0.3">
      <c r="A412" t="s">
        <v>32</v>
      </c>
      <c r="B412" t="s">
        <v>160</v>
      </c>
      <c r="C412">
        <v>2</v>
      </c>
      <c r="D412">
        <v>2</v>
      </c>
      <c r="E412">
        <f>SUMIFS('Fish Transects'!S:S,'Fish Transects'!$H:$H,'Fish per species per 100 m2'!$A412,'Fish Transects'!$B:$B,'Fish per species per 100 m2'!$C412,'Fish Transects'!$D:$D,'Fish per species per 100 m2'!$B412,'Fish Transects'!$E:$E,'Fish per species per 100 m2'!$D412)</f>
        <v>0</v>
      </c>
      <c r="F412">
        <f>SUMIFS('Fish Transects'!T:T,'Fish Transects'!$H:$H,'Fish per species per 100 m2'!$A412,'Fish Transects'!$B:$B,'Fish per species per 100 m2'!$C412,'Fish Transects'!$D:$D,'Fish per species per 100 m2'!$B412,'Fish Transects'!$E:$E,'Fish per species per 100 m2'!$D412)</f>
        <v>0</v>
      </c>
      <c r="G412">
        <f>SUMIFS('Fish Transects'!U:U,'Fish Transects'!$H:$H,'Fish per species per 100 m2'!$A412,'Fish Transects'!$B:$B,'Fish per species per 100 m2'!$C412,'Fish Transects'!$D:$D,'Fish per species per 100 m2'!$B412,'Fish Transects'!$E:$E,'Fish per species per 100 m2'!$D412)</f>
        <v>0</v>
      </c>
    </row>
    <row r="413" spans="1:7" x14ac:dyDescent="0.3">
      <c r="A413" t="s">
        <v>149</v>
      </c>
      <c r="B413" t="s">
        <v>160</v>
      </c>
      <c r="C413">
        <v>2</v>
      </c>
      <c r="D413">
        <v>2</v>
      </c>
      <c r="E413">
        <f>SUMIFS('Fish Transects'!S:S,'Fish Transects'!$H:$H,'Fish per species per 100 m2'!$A413,'Fish Transects'!$B:$B,'Fish per species per 100 m2'!$C413,'Fish Transects'!$D:$D,'Fish per species per 100 m2'!$B413,'Fish Transects'!$E:$E,'Fish per species per 100 m2'!$D413)</f>
        <v>0</v>
      </c>
      <c r="F413">
        <f>SUMIFS('Fish Transects'!T:T,'Fish Transects'!$H:$H,'Fish per species per 100 m2'!$A413,'Fish Transects'!$B:$B,'Fish per species per 100 m2'!$C413,'Fish Transects'!$D:$D,'Fish per species per 100 m2'!$B413,'Fish Transects'!$E:$E,'Fish per species per 100 m2'!$D413)</f>
        <v>0</v>
      </c>
      <c r="G413">
        <f>SUMIFS('Fish Transects'!U:U,'Fish Transects'!$H:$H,'Fish per species per 100 m2'!$A413,'Fish Transects'!$B:$B,'Fish per species per 100 m2'!$C413,'Fish Transects'!$D:$D,'Fish per species per 100 m2'!$B413,'Fish Transects'!$E:$E,'Fish per species per 100 m2'!$D413)</f>
        <v>0</v>
      </c>
    </row>
    <row r="414" spans="1:7" x14ac:dyDescent="0.3">
      <c r="A414" t="s">
        <v>38</v>
      </c>
      <c r="B414" t="s">
        <v>160</v>
      </c>
      <c r="C414">
        <v>2</v>
      </c>
      <c r="D414">
        <v>2</v>
      </c>
      <c r="E414">
        <f>SUMIFS('Fish Transects'!S:S,'Fish Transects'!$H:$H,'Fish per species per 100 m2'!$A414,'Fish Transects'!$B:$B,'Fish per species per 100 m2'!$C414,'Fish Transects'!$D:$D,'Fish per species per 100 m2'!$B414,'Fish Transects'!$E:$E,'Fish per species per 100 m2'!$D414)</f>
        <v>0</v>
      </c>
      <c r="F414">
        <f>SUMIFS('Fish Transects'!T:T,'Fish Transects'!$H:$H,'Fish per species per 100 m2'!$A414,'Fish Transects'!$B:$B,'Fish per species per 100 m2'!$C414,'Fish Transects'!$D:$D,'Fish per species per 100 m2'!$B414,'Fish Transects'!$E:$E,'Fish per species per 100 m2'!$D414)</f>
        <v>0</v>
      </c>
      <c r="G414">
        <f>SUMIFS('Fish Transects'!U:U,'Fish Transects'!$H:$H,'Fish per species per 100 m2'!$A414,'Fish Transects'!$B:$B,'Fish per species per 100 m2'!$C414,'Fish Transects'!$D:$D,'Fish per species per 100 m2'!$B414,'Fish Transects'!$E:$E,'Fish per species per 100 m2'!$D414)</f>
        <v>0</v>
      </c>
    </row>
    <row r="415" spans="1:7" x14ac:dyDescent="0.3">
      <c r="A415" t="s">
        <v>40</v>
      </c>
      <c r="B415" t="s">
        <v>160</v>
      </c>
      <c r="C415">
        <v>2</v>
      </c>
      <c r="D415">
        <v>2</v>
      </c>
      <c r="E415">
        <f>SUMIFS('Fish Transects'!S:S,'Fish Transects'!$H:$H,'Fish per species per 100 m2'!$A415,'Fish Transects'!$B:$B,'Fish per species per 100 m2'!$C415,'Fish Transects'!$D:$D,'Fish per species per 100 m2'!$B415,'Fish Transects'!$E:$E,'Fish per species per 100 m2'!$D415)</f>
        <v>0</v>
      </c>
      <c r="F415">
        <f>SUMIFS('Fish Transects'!T:T,'Fish Transects'!$H:$H,'Fish per species per 100 m2'!$A415,'Fish Transects'!$B:$B,'Fish per species per 100 m2'!$C415,'Fish Transects'!$D:$D,'Fish per species per 100 m2'!$B415,'Fish Transects'!$E:$E,'Fish per species per 100 m2'!$D415)</f>
        <v>0</v>
      </c>
      <c r="G415">
        <f>SUMIFS('Fish Transects'!U:U,'Fish Transects'!$H:$H,'Fish per species per 100 m2'!$A415,'Fish Transects'!$B:$B,'Fish per species per 100 m2'!$C415,'Fish Transects'!$D:$D,'Fish per species per 100 m2'!$B415,'Fish Transects'!$E:$E,'Fish per species per 100 m2'!$D415)</f>
        <v>0</v>
      </c>
    </row>
    <row r="416" spans="1:7" x14ac:dyDescent="0.3">
      <c r="A416" t="s">
        <v>42</v>
      </c>
      <c r="B416" t="s">
        <v>160</v>
      </c>
      <c r="C416">
        <v>2</v>
      </c>
      <c r="D416">
        <v>2</v>
      </c>
      <c r="E416">
        <f>SUMIFS('Fish Transects'!S:S,'Fish Transects'!$H:$H,'Fish per species per 100 m2'!$A416,'Fish Transects'!$B:$B,'Fish per species per 100 m2'!$C416,'Fish Transects'!$D:$D,'Fish per species per 100 m2'!$B416,'Fish Transects'!$E:$E,'Fish per species per 100 m2'!$D416)</f>
        <v>0</v>
      </c>
      <c r="F416">
        <f>SUMIFS('Fish Transects'!T:T,'Fish Transects'!$H:$H,'Fish per species per 100 m2'!$A416,'Fish Transects'!$B:$B,'Fish per species per 100 m2'!$C416,'Fish Transects'!$D:$D,'Fish per species per 100 m2'!$B416,'Fish Transects'!$E:$E,'Fish per species per 100 m2'!$D416)</f>
        <v>0</v>
      </c>
      <c r="G416">
        <f>SUMIFS('Fish Transects'!U:U,'Fish Transects'!$H:$H,'Fish per species per 100 m2'!$A416,'Fish Transects'!$B:$B,'Fish per species per 100 m2'!$C416,'Fish Transects'!$D:$D,'Fish per species per 100 m2'!$B416,'Fish Transects'!$E:$E,'Fish per species per 100 m2'!$D416)</f>
        <v>0</v>
      </c>
    </row>
    <row r="417" spans="1:7" x14ac:dyDescent="0.3">
      <c r="A417" t="s">
        <v>44</v>
      </c>
      <c r="B417" t="s">
        <v>160</v>
      </c>
      <c r="C417">
        <v>2</v>
      </c>
      <c r="D417">
        <v>2</v>
      </c>
      <c r="E417">
        <f>SUMIFS('Fish Transects'!S:S,'Fish Transects'!$H:$H,'Fish per species per 100 m2'!$A417,'Fish Transects'!$B:$B,'Fish per species per 100 m2'!$C417,'Fish Transects'!$D:$D,'Fish per species per 100 m2'!$B417,'Fish Transects'!$E:$E,'Fish per species per 100 m2'!$D417)</f>
        <v>0</v>
      </c>
      <c r="F417">
        <f>SUMIFS('Fish Transects'!T:T,'Fish Transects'!$H:$H,'Fish per species per 100 m2'!$A417,'Fish Transects'!$B:$B,'Fish per species per 100 m2'!$C417,'Fish Transects'!$D:$D,'Fish per species per 100 m2'!$B417,'Fish Transects'!$E:$E,'Fish per species per 100 m2'!$D417)</f>
        <v>0</v>
      </c>
      <c r="G417">
        <f>SUMIFS('Fish Transects'!U:U,'Fish Transects'!$H:$H,'Fish per species per 100 m2'!$A417,'Fish Transects'!$B:$B,'Fish per species per 100 m2'!$C417,'Fish Transects'!$D:$D,'Fish per species per 100 m2'!$B417,'Fish Transects'!$E:$E,'Fish per species per 100 m2'!$D417)</f>
        <v>0</v>
      </c>
    </row>
    <row r="418" spans="1:7" x14ac:dyDescent="0.3">
      <c r="A418" t="s">
        <v>12</v>
      </c>
      <c r="B418" t="s">
        <v>160</v>
      </c>
      <c r="C418">
        <v>2</v>
      </c>
      <c r="D418">
        <v>3</v>
      </c>
      <c r="E418">
        <f>SUMIFS('Fish Transects'!S:S,'Fish Transects'!$H:$H,'Fish per species per 100 m2'!$A418,'Fish Transects'!$B:$B,'Fish per species per 100 m2'!$C418,'Fish Transects'!$D:$D,'Fish per species per 100 m2'!$B418,'Fish Transects'!$E:$E,'Fish per species per 100 m2'!$D418)</f>
        <v>0</v>
      </c>
      <c r="F418">
        <f>SUMIFS('Fish Transects'!T:T,'Fish Transects'!$H:$H,'Fish per species per 100 m2'!$A418,'Fish Transects'!$B:$B,'Fish per species per 100 m2'!$C418,'Fish Transects'!$D:$D,'Fish per species per 100 m2'!$B418,'Fish Transects'!$E:$E,'Fish per species per 100 m2'!$D418)</f>
        <v>0</v>
      </c>
      <c r="G418">
        <f>SUMIFS('Fish Transects'!U:U,'Fish Transects'!$H:$H,'Fish per species per 100 m2'!$A418,'Fish Transects'!$B:$B,'Fish per species per 100 m2'!$C418,'Fish Transects'!$D:$D,'Fish per species per 100 m2'!$B418,'Fish Transects'!$E:$E,'Fish per species per 100 m2'!$D418)</f>
        <v>0</v>
      </c>
    </row>
    <row r="419" spans="1:7" x14ac:dyDescent="0.3">
      <c r="A419" t="s">
        <v>17</v>
      </c>
      <c r="B419" t="s">
        <v>160</v>
      </c>
      <c r="C419">
        <v>2</v>
      </c>
      <c r="D419">
        <v>3</v>
      </c>
      <c r="E419">
        <f>SUMIFS('Fish Transects'!S:S,'Fish Transects'!$H:$H,'Fish per species per 100 m2'!$A419,'Fish Transects'!$B:$B,'Fish per species per 100 m2'!$C419,'Fish Transects'!$D:$D,'Fish per species per 100 m2'!$B419,'Fish Transects'!$E:$E,'Fish per species per 100 m2'!$D419)</f>
        <v>6.666666666666667</v>
      </c>
      <c r="F419">
        <f>SUMIFS('Fish Transects'!T:T,'Fish Transects'!$H:$H,'Fish per species per 100 m2'!$A419,'Fish Transects'!$B:$B,'Fish per species per 100 m2'!$C419,'Fish Transects'!$D:$D,'Fish per species per 100 m2'!$B419,'Fish Transects'!$E:$E,'Fish per species per 100 m2'!$D419)</f>
        <v>23.496648266250951</v>
      </c>
      <c r="G419">
        <f>SUMIFS('Fish Transects'!U:U,'Fish Transects'!$H:$H,'Fish per species per 100 m2'!$A419,'Fish Transects'!$B:$B,'Fish per species per 100 m2'!$C419,'Fish Transects'!$D:$D,'Fish per species per 100 m2'!$B419,'Fish Transects'!$E:$E,'Fish per species per 100 m2'!$D419)</f>
        <v>0.70489944798752846</v>
      </c>
    </row>
    <row r="420" spans="1:7" x14ac:dyDescent="0.3">
      <c r="A420" t="s">
        <v>148</v>
      </c>
      <c r="B420" t="s">
        <v>160</v>
      </c>
      <c r="C420">
        <v>2</v>
      </c>
      <c r="D420">
        <v>3</v>
      </c>
      <c r="E420">
        <f>SUMIFS('Fish Transects'!S:S,'Fish Transects'!$H:$H,'Fish per species per 100 m2'!$A420,'Fish Transects'!$B:$B,'Fish per species per 100 m2'!$C420,'Fish Transects'!$D:$D,'Fish per species per 100 m2'!$B420,'Fish Transects'!$E:$E,'Fish per species per 100 m2'!$D420)</f>
        <v>266.66666666666663</v>
      </c>
      <c r="F420">
        <f>SUMIFS('Fish Transects'!T:T,'Fish Transects'!$H:$H,'Fish per species per 100 m2'!$A420,'Fish Transects'!$B:$B,'Fish per species per 100 m2'!$C420,'Fish Transects'!$D:$D,'Fish per species per 100 m2'!$B420,'Fish Transects'!$E:$E,'Fish per species per 100 m2'!$D420)</f>
        <v>41.280559531788171</v>
      </c>
      <c r="G420">
        <f>SUMIFS('Fish Transects'!U:U,'Fish Transects'!$H:$H,'Fish per species per 100 m2'!$A420,'Fish Transects'!$B:$B,'Fish per species per 100 m2'!$C420,'Fish Transects'!$D:$D,'Fish per species per 100 m2'!$B420,'Fish Transects'!$E:$E,'Fish per species per 100 m2'!$D420)</f>
        <v>0.61920839297682262</v>
      </c>
    </row>
    <row r="421" spans="1:7" x14ac:dyDescent="0.3">
      <c r="A421" t="s">
        <v>23</v>
      </c>
      <c r="B421" t="s">
        <v>160</v>
      </c>
      <c r="C421">
        <v>2</v>
      </c>
      <c r="D421">
        <v>3</v>
      </c>
      <c r="E421">
        <f>SUMIFS('Fish Transects'!S:S,'Fish Transects'!$H:$H,'Fish per species per 100 m2'!$A421,'Fish Transects'!$B:$B,'Fish per species per 100 m2'!$C421,'Fish Transects'!$D:$D,'Fish per species per 100 m2'!$B421,'Fish Transects'!$E:$E,'Fish per species per 100 m2'!$D421)</f>
        <v>1.6666666666666667</v>
      </c>
      <c r="F421">
        <f>SUMIFS('Fish Transects'!T:T,'Fish Transects'!$H:$H,'Fish per species per 100 m2'!$A421,'Fish Transects'!$B:$B,'Fish per species per 100 m2'!$C421,'Fish Transects'!$D:$D,'Fish per species per 100 m2'!$B421,'Fish Transects'!$E:$E,'Fish per species per 100 m2'!$D421)</f>
        <v>500.32395682352274</v>
      </c>
      <c r="G421">
        <f>SUMIFS('Fish Transects'!U:U,'Fish Transects'!$H:$H,'Fish per species per 100 m2'!$A421,'Fish Transects'!$B:$B,'Fish per species per 100 m2'!$C421,'Fish Transects'!$D:$D,'Fish per species per 100 m2'!$B421,'Fish Transects'!$E:$E,'Fish per species per 100 m2'!$D421)</f>
        <v>267.67331690058472</v>
      </c>
    </row>
    <row r="422" spans="1:7" x14ac:dyDescent="0.3">
      <c r="A422" t="s">
        <v>25</v>
      </c>
      <c r="B422" t="s">
        <v>160</v>
      </c>
      <c r="C422">
        <v>2</v>
      </c>
      <c r="D422">
        <v>3</v>
      </c>
      <c r="E422">
        <f>SUMIFS('Fish Transects'!S:S,'Fish Transects'!$H:$H,'Fish per species per 100 m2'!$A422,'Fish Transects'!$B:$B,'Fish per species per 100 m2'!$C422,'Fish Transects'!$D:$D,'Fish per species per 100 m2'!$B422,'Fish Transects'!$E:$E,'Fish per species per 100 m2'!$D422)</f>
        <v>20</v>
      </c>
      <c r="F422">
        <f>SUMIFS('Fish Transects'!T:T,'Fish Transects'!$H:$H,'Fish per species per 100 m2'!$A422,'Fish Transects'!$B:$B,'Fish per species per 100 m2'!$C422,'Fish Transects'!$D:$D,'Fish per species per 100 m2'!$B422,'Fish Transects'!$E:$E,'Fish per species per 100 m2'!$D422)</f>
        <v>3351.3966943223559</v>
      </c>
      <c r="G422">
        <f>SUMIFS('Fish Transects'!U:U,'Fish Transects'!$H:$H,'Fish per species per 100 m2'!$A422,'Fish Transects'!$B:$B,'Fish per species per 100 m2'!$C422,'Fish Transects'!$D:$D,'Fish per species per 100 m2'!$B422,'Fish Transects'!$E:$E,'Fish per species per 100 m2'!$D422)</f>
        <v>365.30223968113677</v>
      </c>
    </row>
    <row r="423" spans="1:7" x14ac:dyDescent="0.3">
      <c r="A423" t="s">
        <v>154</v>
      </c>
      <c r="B423" t="s">
        <v>160</v>
      </c>
      <c r="C423">
        <v>2</v>
      </c>
      <c r="D423">
        <v>3</v>
      </c>
      <c r="E423">
        <f>SUMIFS('Fish Transects'!S:S,'Fish Transects'!$H:$H,'Fish per species per 100 m2'!$A423,'Fish Transects'!$B:$B,'Fish per species per 100 m2'!$C423,'Fish Transects'!$D:$D,'Fish per species per 100 m2'!$B423,'Fish Transects'!$E:$E,'Fish per species per 100 m2'!$D423)</f>
        <v>0</v>
      </c>
      <c r="F423">
        <f>SUMIFS('Fish Transects'!T:T,'Fish Transects'!$H:$H,'Fish per species per 100 m2'!$A423,'Fish Transects'!$B:$B,'Fish per species per 100 m2'!$C423,'Fish Transects'!$D:$D,'Fish per species per 100 m2'!$B423,'Fish Transects'!$E:$E,'Fish per species per 100 m2'!$D423)</f>
        <v>0</v>
      </c>
      <c r="G423">
        <f>SUMIFS('Fish Transects'!U:U,'Fish Transects'!$H:$H,'Fish per species per 100 m2'!$A423,'Fish Transects'!$B:$B,'Fish per species per 100 m2'!$C423,'Fish Transects'!$D:$D,'Fish per species per 100 m2'!$B423,'Fish Transects'!$E:$E,'Fish per species per 100 m2'!$D423)</f>
        <v>0</v>
      </c>
    </row>
    <row r="424" spans="1:7" x14ac:dyDescent="0.3">
      <c r="A424" t="s">
        <v>30</v>
      </c>
      <c r="B424" t="s">
        <v>160</v>
      </c>
      <c r="C424">
        <v>2</v>
      </c>
      <c r="D424">
        <v>3</v>
      </c>
      <c r="E424">
        <f>SUMIFS('Fish Transects'!S:S,'Fish Transects'!$H:$H,'Fish per species per 100 m2'!$A424,'Fish Transects'!$B:$B,'Fish per species per 100 m2'!$C424,'Fish Transects'!$D:$D,'Fish per species per 100 m2'!$B424,'Fish Transects'!$E:$E,'Fish per species per 100 m2'!$D424)</f>
        <v>0</v>
      </c>
      <c r="F424">
        <f>SUMIFS('Fish Transects'!T:T,'Fish Transects'!$H:$H,'Fish per species per 100 m2'!$A424,'Fish Transects'!$B:$B,'Fish per species per 100 m2'!$C424,'Fish Transects'!$D:$D,'Fish per species per 100 m2'!$B424,'Fish Transects'!$E:$E,'Fish per species per 100 m2'!$D424)</f>
        <v>0</v>
      </c>
      <c r="G424">
        <f>SUMIFS('Fish Transects'!U:U,'Fish Transects'!$H:$H,'Fish per species per 100 m2'!$A424,'Fish Transects'!$B:$B,'Fish per species per 100 m2'!$C424,'Fish Transects'!$D:$D,'Fish per species per 100 m2'!$B424,'Fish Transects'!$E:$E,'Fish per species per 100 m2'!$D424)</f>
        <v>0</v>
      </c>
    </row>
    <row r="425" spans="1:7" x14ac:dyDescent="0.3">
      <c r="A425" t="s">
        <v>32</v>
      </c>
      <c r="B425" t="s">
        <v>160</v>
      </c>
      <c r="C425">
        <v>2</v>
      </c>
      <c r="D425">
        <v>3</v>
      </c>
      <c r="E425">
        <f>SUMIFS('Fish Transects'!S:S,'Fish Transects'!$H:$H,'Fish per species per 100 m2'!$A425,'Fish Transects'!$B:$B,'Fish per species per 100 m2'!$C425,'Fish Transects'!$D:$D,'Fish per species per 100 m2'!$B425,'Fish Transects'!$E:$E,'Fish per species per 100 m2'!$D425)</f>
        <v>1.6666666666666667</v>
      </c>
      <c r="F425">
        <f>SUMIFS('Fish Transects'!T:T,'Fish Transects'!$H:$H,'Fish per species per 100 m2'!$A425,'Fish Transects'!$B:$B,'Fish per species per 100 m2'!$C425,'Fish Transects'!$D:$D,'Fish per species per 100 m2'!$B425,'Fish Transects'!$E:$E,'Fish per species per 100 m2'!$D425)</f>
        <v>134.7140524649995</v>
      </c>
      <c r="G425">
        <f>SUMIFS('Fish Transects'!U:U,'Fish Transects'!$H:$H,'Fish per species per 100 m2'!$A425,'Fish Transects'!$B:$B,'Fish per species per 100 m2'!$C425,'Fish Transects'!$D:$D,'Fish per species per 100 m2'!$B425,'Fish Transects'!$E:$E,'Fish per species per 100 m2'!$D425)</f>
        <v>2.0207107869749925</v>
      </c>
    </row>
    <row r="426" spans="1:7" x14ac:dyDescent="0.3">
      <c r="A426" t="s">
        <v>149</v>
      </c>
      <c r="B426" t="s">
        <v>160</v>
      </c>
      <c r="C426">
        <v>2</v>
      </c>
      <c r="D426">
        <v>3</v>
      </c>
      <c r="E426">
        <f>SUMIFS('Fish Transects'!S:S,'Fish Transects'!$H:$H,'Fish per species per 100 m2'!$A426,'Fish Transects'!$B:$B,'Fish per species per 100 m2'!$C426,'Fish Transects'!$D:$D,'Fish per species per 100 m2'!$B426,'Fish Transects'!$E:$E,'Fish per species per 100 m2'!$D426)</f>
        <v>0</v>
      </c>
      <c r="F426">
        <f>SUMIFS('Fish Transects'!T:T,'Fish Transects'!$H:$H,'Fish per species per 100 m2'!$A426,'Fish Transects'!$B:$B,'Fish per species per 100 m2'!$C426,'Fish Transects'!$D:$D,'Fish per species per 100 m2'!$B426,'Fish Transects'!$E:$E,'Fish per species per 100 m2'!$D426)</f>
        <v>0</v>
      </c>
      <c r="G426">
        <f>SUMIFS('Fish Transects'!U:U,'Fish Transects'!$H:$H,'Fish per species per 100 m2'!$A426,'Fish Transects'!$B:$B,'Fish per species per 100 m2'!$C426,'Fish Transects'!$D:$D,'Fish per species per 100 m2'!$B426,'Fish Transects'!$E:$E,'Fish per species per 100 m2'!$D426)</f>
        <v>0</v>
      </c>
    </row>
    <row r="427" spans="1:7" x14ac:dyDescent="0.3">
      <c r="A427" t="s">
        <v>38</v>
      </c>
      <c r="B427" t="s">
        <v>160</v>
      </c>
      <c r="C427">
        <v>2</v>
      </c>
      <c r="D427">
        <v>3</v>
      </c>
      <c r="E427">
        <f>SUMIFS('Fish Transects'!S:S,'Fish Transects'!$H:$H,'Fish per species per 100 m2'!$A427,'Fish Transects'!$B:$B,'Fish per species per 100 m2'!$C427,'Fish Transects'!$D:$D,'Fish per species per 100 m2'!$B427,'Fish Transects'!$E:$E,'Fish per species per 100 m2'!$D427)</f>
        <v>0</v>
      </c>
      <c r="F427">
        <f>SUMIFS('Fish Transects'!T:T,'Fish Transects'!$H:$H,'Fish per species per 100 m2'!$A427,'Fish Transects'!$B:$B,'Fish per species per 100 m2'!$C427,'Fish Transects'!$D:$D,'Fish per species per 100 m2'!$B427,'Fish Transects'!$E:$E,'Fish per species per 100 m2'!$D427)</f>
        <v>0</v>
      </c>
      <c r="G427">
        <f>SUMIFS('Fish Transects'!U:U,'Fish Transects'!$H:$H,'Fish per species per 100 m2'!$A427,'Fish Transects'!$B:$B,'Fish per species per 100 m2'!$C427,'Fish Transects'!$D:$D,'Fish per species per 100 m2'!$B427,'Fish Transects'!$E:$E,'Fish per species per 100 m2'!$D427)</f>
        <v>0</v>
      </c>
    </row>
    <row r="428" spans="1:7" x14ac:dyDescent="0.3">
      <c r="A428" t="s">
        <v>40</v>
      </c>
      <c r="B428" t="s">
        <v>160</v>
      </c>
      <c r="C428">
        <v>2</v>
      </c>
      <c r="D428">
        <v>3</v>
      </c>
      <c r="E428">
        <f>SUMIFS('Fish Transects'!S:S,'Fish Transects'!$H:$H,'Fish per species per 100 m2'!$A428,'Fish Transects'!$B:$B,'Fish per species per 100 m2'!$C428,'Fish Transects'!$D:$D,'Fish per species per 100 m2'!$B428,'Fish Transects'!$E:$E,'Fish per species per 100 m2'!$D428)</f>
        <v>0</v>
      </c>
      <c r="F428">
        <f>SUMIFS('Fish Transects'!T:T,'Fish Transects'!$H:$H,'Fish per species per 100 m2'!$A428,'Fish Transects'!$B:$B,'Fish per species per 100 m2'!$C428,'Fish Transects'!$D:$D,'Fish per species per 100 m2'!$B428,'Fish Transects'!$E:$E,'Fish per species per 100 m2'!$D428)</f>
        <v>0</v>
      </c>
      <c r="G428">
        <f>SUMIFS('Fish Transects'!U:U,'Fish Transects'!$H:$H,'Fish per species per 100 m2'!$A428,'Fish Transects'!$B:$B,'Fish per species per 100 m2'!$C428,'Fish Transects'!$D:$D,'Fish per species per 100 m2'!$B428,'Fish Transects'!$E:$E,'Fish per species per 100 m2'!$D428)</f>
        <v>0</v>
      </c>
    </row>
    <row r="429" spans="1:7" x14ac:dyDescent="0.3">
      <c r="A429" t="s">
        <v>42</v>
      </c>
      <c r="B429" t="s">
        <v>160</v>
      </c>
      <c r="C429">
        <v>2</v>
      </c>
      <c r="D429">
        <v>3</v>
      </c>
      <c r="E429">
        <f>SUMIFS('Fish Transects'!S:S,'Fish Transects'!$H:$H,'Fish per species per 100 m2'!$A429,'Fish Transects'!$B:$B,'Fish per species per 100 m2'!$C429,'Fish Transects'!$D:$D,'Fish per species per 100 m2'!$B429,'Fish Transects'!$E:$E,'Fish per species per 100 m2'!$D429)</f>
        <v>0</v>
      </c>
      <c r="F429">
        <f>SUMIFS('Fish Transects'!T:T,'Fish Transects'!$H:$H,'Fish per species per 100 m2'!$A429,'Fish Transects'!$B:$B,'Fish per species per 100 m2'!$C429,'Fish Transects'!$D:$D,'Fish per species per 100 m2'!$B429,'Fish Transects'!$E:$E,'Fish per species per 100 m2'!$D429)</f>
        <v>0</v>
      </c>
      <c r="G429">
        <f>SUMIFS('Fish Transects'!U:U,'Fish Transects'!$H:$H,'Fish per species per 100 m2'!$A429,'Fish Transects'!$B:$B,'Fish per species per 100 m2'!$C429,'Fish Transects'!$D:$D,'Fish per species per 100 m2'!$B429,'Fish Transects'!$E:$E,'Fish per species per 100 m2'!$D429)</f>
        <v>0</v>
      </c>
    </row>
    <row r="430" spans="1:7" x14ac:dyDescent="0.3">
      <c r="A430" t="s">
        <v>44</v>
      </c>
      <c r="B430" t="s">
        <v>160</v>
      </c>
      <c r="C430">
        <v>2</v>
      </c>
      <c r="D430">
        <v>3</v>
      </c>
      <c r="E430">
        <f>SUMIFS('Fish Transects'!S:S,'Fish Transects'!$H:$H,'Fish per species per 100 m2'!$A430,'Fish Transects'!$B:$B,'Fish per species per 100 m2'!$C430,'Fish Transects'!$D:$D,'Fish per species per 100 m2'!$B430,'Fish Transects'!$E:$E,'Fish per species per 100 m2'!$D430)</f>
        <v>0</v>
      </c>
      <c r="F430">
        <f>SUMIFS('Fish Transects'!T:T,'Fish Transects'!$H:$H,'Fish per species per 100 m2'!$A430,'Fish Transects'!$B:$B,'Fish per species per 100 m2'!$C430,'Fish Transects'!$D:$D,'Fish per species per 100 m2'!$B430,'Fish Transects'!$E:$E,'Fish per species per 100 m2'!$D430)</f>
        <v>0</v>
      </c>
      <c r="G430">
        <f>SUMIFS('Fish Transects'!U:U,'Fish Transects'!$H:$H,'Fish per species per 100 m2'!$A430,'Fish Transects'!$B:$B,'Fish per species per 100 m2'!$C430,'Fish Transects'!$D:$D,'Fish per species per 100 m2'!$B430,'Fish Transects'!$E:$E,'Fish per species per 100 m2'!$D430)</f>
        <v>0</v>
      </c>
    </row>
    <row r="431" spans="1:7" x14ac:dyDescent="0.3">
      <c r="A431" t="s">
        <v>12</v>
      </c>
      <c r="B431" t="s">
        <v>160</v>
      </c>
      <c r="C431">
        <v>3</v>
      </c>
      <c r="D431">
        <v>1</v>
      </c>
      <c r="E431">
        <f>SUMIFS('Fish Transects'!S:S,'Fish Transects'!$H:$H,'Fish per species per 100 m2'!$A431,'Fish Transects'!$B:$B,'Fish per species per 100 m2'!$C431,'Fish Transects'!$D:$D,'Fish per species per 100 m2'!$B431,'Fish Transects'!$E:$E,'Fish per species per 100 m2'!$D431)</f>
        <v>0</v>
      </c>
      <c r="F431">
        <f>SUMIFS('Fish Transects'!T:T,'Fish Transects'!$H:$H,'Fish per species per 100 m2'!$A431,'Fish Transects'!$B:$B,'Fish per species per 100 m2'!$C431,'Fish Transects'!$D:$D,'Fish per species per 100 m2'!$B431,'Fish Transects'!$E:$E,'Fish per species per 100 m2'!$D431)</f>
        <v>0</v>
      </c>
      <c r="G431">
        <f>SUMIFS('Fish Transects'!U:U,'Fish Transects'!$H:$H,'Fish per species per 100 m2'!$A431,'Fish Transects'!$B:$B,'Fish per species per 100 m2'!$C431,'Fish Transects'!$D:$D,'Fish per species per 100 m2'!$B431,'Fish Transects'!$E:$E,'Fish per species per 100 m2'!$D431)</f>
        <v>0</v>
      </c>
    </row>
    <row r="432" spans="1:7" x14ac:dyDescent="0.3">
      <c r="A432" t="s">
        <v>17</v>
      </c>
      <c r="B432" t="s">
        <v>160</v>
      </c>
      <c r="C432">
        <v>3</v>
      </c>
      <c r="D432">
        <v>1</v>
      </c>
      <c r="E432">
        <f>SUMIFS('Fish Transects'!S:S,'Fish Transects'!$H:$H,'Fish per species per 100 m2'!$A432,'Fish Transects'!$B:$B,'Fish per species per 100 m2'!$C432,'Fish Transects'!$D:$D,'Fish per species per 100 m2'!$B432,'Fish Transects'!$E:$E,'Fish per species per 100 m2'!$D432)</f>
        <v>3.3333333333333335</v>
      </c>
      <c r="F432">
        <f>SUMIFS('Fish Transects'!T:T,'Fish Transects'!$H:$H,'Fish per species per 100 m2'!$A432,'Fish Transects'!$B:$B,'Fish per species per 100 m2'!$C432,'Fish Transects'!$D:$D,'Fish per species per 100 m2'!$B432,'Fish Transects'!$E:$E,'Fish per species per 100 m2'!$D432)</f>
        <v>15.537382847923325</v>
      </c>
      <c r="G432">
        <f>SUMIFS('Fish Transects'!U:U,'Fish Transects'!$H:$H,'Fish per species per 100 m2'!$A432,'Fish Transects'!$B:$B,'Fish per species per 100 m2'!$C432,'Fish Transects'!$D:$D,'Fish per species per 100 m2'!$B432,'Fish Transects'!$E:$E,'Fish per species per 100 m2'!$D432)</f>
        <v>0.46612148543769977</v>
      </c>
    </row>
    <row r="433" spans="1:7" x14ac:dyDescent="0.3">
      <c r="A433" t="s">
        <v>148</v>
      </c>
      <c r="B433" t="s">
        <v>160</v>
      </c>
      <c r="C433">
        <v>3</v>
      </c>
      <c r="D433">
        <v>1</v>
      </c>
      <c r="E433">
        <f>SUMIFS('Fish Transects'!S:S,'Fish Transects'!$H:$H,'Fish per species per 100 m2'!$A433,'Fish Transects'!$B:$B,'Fish per species per 100 m2'!$C433,'Fish Transects'!$D:$D,'Fish per species per 100 m2'!$B433,'Fish Transects'!$E:$E,'Fish per species per 100 m2'!$D433)</f>
        <v>179.99999999999997</v>
      </c>
      <c r="F433">
        <f>SUMIFS('Fish Transects'!T:T,'Fish Transects'!$H:$H,'Fish per species per 100 m2'!$A433,'Fish Transects'!$B:$B,'Fish per species per 100 m2'!$C433,'Fish Transects'!$D:$D,'Fish per species per 100 m2'!$B433,'Fish Transects'!$E:$E,'Fish per species per 100 m2'!$D433)</f>
        <v>107.086461883607</v>
      </c>
      <c r="G433">
        <f>SUMIFS('Fish Transects'!U:U,'Fish Transects'!$H:$H,'Fish per species per 100 m2'!$A433,'Fish Transects'!$B:$B,'Fish per species per 100 m2'!$C433,'Fish Transects'!$D:$D,'Fish per species per 100 m2'!$B433,'Fish Transects'!$E:$E,'Fish per species per 100 m2'!$D433)</f>
        <v>1.6062969282541046</v>
      </c>
    </row>
    <row r="434" spans="1:7" x14ac:dyDescent="0.3">
      <c r="A434" t="s">
        <v>23</v>
      </c>
      <c r="B434" t="s">
        <v>160</v>
      </c>
      <c r="C434">
        <v>3</v>
      </c>
      <c r="D434">
        <v>1</v>
      </c>
      <c r="E434">
        <f>SUMIFS('Fish Transects'!S:S,'Fish Transects'!$H:$H,'Fish per species per 100 m2'!$A434,'Fish Transects'!$B:$B,'Fish per species per 100 m2'!$C434,'Fish Transects'!$D:$D,'Fish per species per 100 m2'!$B434,'Fish Transects'!$E:$E,'Fish per species per 100 m2'!$D434)</f>
        <v>0</v>
      </c>
      <c r="F434">
        <f>SUMIFS('Fish Transects'!T:T,'Fish Transects'!$H:$H,'Fish per species per 100 m2'!$A434,'Fish Transects'!$B:$B,'Fish per species per 100 m2'!$C434,'Fish Transects'!$D:$D,'Fish per species per 100 m2'!$B434,'Fish Transects'!$E:$E,'Fish per species per 100 m2'!$D434)</f>
        <v>0</v>
      </c>
      <c r="G434">
        <f>SUMIFS('Fish Transects'!U:U,'Fish Transects'!$H:$H,'Fish per species per 100 m2'!$A434,'Fish Transects'!$B:$B,'Fish per species per 100 m2'!$C434,'Fish Transects'!$D:$D,'Fish per species per 100 m2'!$B434,'Fish Transects'!$E:$E,'Fish per species per 100 m2'!$D434)</f>
        <v>0</v>
      </c>
    </row>
    <row r="435" spans="1:7" x14ac:dyDescent="0.3">
      <c r="A435" t="s">
        <v>25</v>
      </c>
      <c r="B435" t="s">
        <v>160</v>
      </c>
      <c r="C435">
        <v>3</v>
      </c>
      <c r="D435">
        <v>1</v>
      </c>
      <c r="E435">
        <f>SUMIFS('Fish Transects'!S:S,'Fish Transects'!$H:$H,'Fish per species per 100 m2'!$A435,'Fish Transects'!$B:$B,'Fish per species per 100 m2'!$C435,'Fish Transects'!$D:$D,'Fish per species per 100 m2'!$B435,'Fish Transects'!$E:$E,'Fish per species per 100 m2'!$D435)</f>
        <v>0</v>
      </c>
      <c r="F435">
        <f>SUMIFS('Fish Transects'!T:T,'Fish Transects'!$H:$H,'Fish per species per 100 m2'!$A435,'Fish Transects'!$B:$B,'Fish per species per 100 m2'!$C435,'Fish Transects'!$D:$D,'Fish per species per 100 m2'!$B435,'Fish Transects'!$E:$E,'Fish per species per 100 m2'!$D435)</f>
        <v>0</v>
      </c>
      <c r="G435">
        <f>SUMIFS('Fish Transects'!U:U,'Fish Transects'!$H:$H,'Fish per species per 100 m2'!$A435,'Fish Transects'!$B:$B,'Fish per species per 100 m2'!$C435,'Fish Transects'!$D:$D,'Fish per species per 100 m2'!$B435,'Fish Transects'!$E:$E,'Fish per species per 100 m2'!$D435)</f>
        <v>0</v>
      </c>
    </row>
    <row r="436" spans="1:7" x14ac:dyDescent="0.3">
      <c r="A436" t="s">
        <v>154</v>
      </c>
      <c r="B436" t="s">
        <v>160</v>
      </c>
      <c r="C436">
        <v>3</v>
      </c>
      <c r="D436">
        <v>1</v>
      </c>
      <c r="E436">
        <f>SUMIFS('Fish Transects'!S:S,'Fish Transects'!$H:$H,'Fish per species per 100 m2'!$A436,'Fish Transects'!$B:$B,'Fish per species per 100 m2'!$C436,'Fish Transects'!$D:$D,'Fish per species per 100 m2'!$B436,'Fish Transects'!$E:$E,'Fish per species per 100 m2'!$D436)</f>
        <v>0</v>
      </c>
      <c r="F436">
        <f>SUMIFS('Fish Transects'!T:T,'Fish Transects'!$H:$H,'Fish per species per 100 m2'!$A436,'Fish Transects'!$B:$B,'Fish per species per 100 m2'!$C436,'Fish Transects'!$D:$D,'Fish per species per 100 m2'!$B436,'Fish Transects'!$E:$E,'Fish per species per 100 m2'!$D436)</f>
        <v>0</v>
      </c>
      <c r="G436">
        <f>SUMIFS('Fish Transects'!U:U,'Fish Transects'!$H:$H,'Fish per species per 100 m2'!$A436,'Fish Transects'!$B:$B,'Fish per species per 100 m2'!$C436,'Fish Transects'!$D:$D,'Fish per species per 100 m2'!$B436,'Fish Transects'!$E:$E,'Fish per species per 100 m2'!$D436)</f>
        <v>0</v>
      </c>
    </row>
    <row r="437" spans="1:7" x14ac:dyDescent="0.3">
      <c r="A437" t="s">
        <v>30</v>
      </c>
      <c r="B437" t="s">
        <v>160</v>
      </c>
      <c r="C437">
        <v>3</v>
      </c>
      <c r="D437">
        <v>1</v>
      </c>
      <c r="E437">
        <f>SUMIFS('Fish Transects'!S:S,'Fish Transects'!$H:$H,'Fish per species per 100 m2'!$A437,'Fish Transects'!$B:$B,'Fish per species per 100 m2'!$C437,'Fish Transects'!$D:$D,'Fish per species per 100 m2'!$B437,'Fish Transects'!$E:$E,'Fish per species per 100 m2'!$D437)</f>
        <v>0</v>
      </c>
      <c r="F437">
        <f>SUMIFS('Fish Transects'!T:T,'Fish Transects'!$H:$H,'Fish per species per 100 m2'!$A437,'Fish Transects'!$B:$B,'Fish per species per 100 m2'!$C437,'Fish Transects'!$D:$D,'Fish per species per 100 m2'!$B437,'Fish Transects'!$E:$E,'Fish per species per 100 m2'!$D437)</f>
        <v>0</v>
      </c>
      <c r="G437">
        <f>SUMIFS('Fish Transects'!U:U,'Fish Transects'!$H:$H,'Fish per species per 100 m2'!$A437,'Fish Transects'!$B:$B,'Fish per species per 100 m2'!$C437,'Fish Transects'!$D:$D,'Fish per species per 100 m2'!$B437,'Fish Transects'!$E:$E,'Fish per species per 100 m2'!$D437)</f>
        <v>0</v>
      </c>
    </row>
    <row r="438" spans="1:7" x14ac:dyDescent="0.3">
      <c r="A438" t="s">
        <v>32</v>
      </c>
      <c r="B438" t="s">
        <v>160</v>
      </c>
      <c r="C438">
        <v>3</v>
      </c>
      <c r="D438">
        <v>1</v>
      </c>
      <c r="E438">
        <f>SUMIFS('Fish Transects'!S:S,'Fish Transects'!$H:$H,'Fish per species per 100 m2'!$A438,'Fish Transects'!$B:$B,'Fish per species per 100 m2'!$C438,'Fish Transects'!$D:$D,'Fish per species per 100 m2'!$B438,'Fish Transects'!$E:$E,'Fish per species per 100 m2'!$D438)</f>
        <v>0</v>
      </c>
      <c r="F438">
        <f>SUMIFS('Fish Transects'!T:T,'Fish Transects'!$H:$H,'Fish per species per 100 m2'!$A438,'Fish Transects'!$B:$B,'Fish per species per 100 m2'!$C438,'Fish Transects'!$D:$D,'Fish per species per 100 m2'!$B438,'Fish Transects'!$E:$E,'Fish per species per 100 m2'!$D438)</f>
        <v>0</v>
      </c>
      <c r="G438">
        <f>SUMIFS('Fish Transects'!U:U,'Fish Transects'!$H:$H,'Fish per species per 100 m2'!$A438,'Fish Transects'!$B:$B,'Fish per species per 100 m2'!$C438,'Fish Transects'!$D:$D,'Fish per species per 100 m2'!$B438,'Fish Transects'!$E:$E,'Fish per species per 100 m2'!$D438)</f>
        <v>0</v>
      </c>
    </row>
    <row r="439" spans="1:7" x14ac:dyDescent="0.3">
      <c r="A439" t="s">
        <v>149</v>
      </c>
      <c r="B439" t="s">
        <v>160</v>
      </c>
      <c r="C439">
        <v>3</v>
      </c>
      <c r="D439">
        <v>1</v>
      </c>
      <c r="E439">
        <f>SUMIFS('Fish Transects'!S:S,'Fish Transects'!$H:$H,'Fish per species per 100 m2'!$A439,'Fish Transects'!$B:$B,'Fish per species per 100 m2'!$C439,'Fish Transects'!$D:$D,'Fish per species per 100 m2'!$B439,'Fish Transects'!$E:$E,'Fish per species per 100 m2'!$D439)</f>
        <v>0</v>
      </c>
      <c r="F439">
        <f>SUMIFS('Fish Transects'!T:T,'Fish Transects'!$H:$H,'Fish per species per 100 m2'!$A439,'Fish Transects'!$B:$B,'Fish per species per 100 m2'!$C439,'Fish Transects'!$D:$D,'Fish per species per 100 m2'!$B439,'Fish Transects'!$E:$E,'Fish per species per 100 m2'!$D439)</f>
        <v>0</v>
      </c>
      <c r="G439">
        <f>SUMIFS('Fish Transects'!U:U,'Fish Transects'!$H:$H,'Fish per species per 100 m2'!$A439,'Fish Transects'!$B:$B,'Fish per species per 100 m2'!$C439,'Fish Transects'!$D:$D,'Fish per species per 100 m2'!$B439,'Fish Transects'!$E:$E,'Fish per species per 100 m2'!$D439)</f>
        <v>0</v>
      </c>
    </row>
    <row r="440" spans="1:7" x14ac:dyDescent="0.3">
      <c r="A440" t="s">
        <v>38</v>
      </c>
      <c r="B440" t="s">
        <v>160</v>
      </c>
      <c r="C440">
        <v>3</v>
      </c>
      <c r="D440">
        <v>1</v>
      </c>
      <c r="E440">
        <f>SUMIFS('Fish Transects'!S:S,'Fish Transects'!$H:$H,'Fish per species per 100 m2'!$A440,'Fish Transects'!$B:$B,'Fish per species per 100 m2'!$C440,'Fish Transects'!$D:$D,'Fish per species per 100 m2'!$B440,'Fish Transects'!$E:$E,'Fish per species per 100 m2'!$D440)</f>
        <v>0</v>
      </c>
      <c r="F440">
        <f>SUMIFS('Fish Transects'!T:T,'Fish Transects'!$H:$H,'Fish per species per 100 m2'!$A440,'Fish Transects'!$B:$B,'Fish per species per 100 m2'!$C440,'Fish Transects'!$D:$D,'Fish per species per 100 m2'!$B440,'Fish Transects'!$E:$E,'Fish per species per 100 m2'!$D440)</f>
        <v>0</v>
      </c>
      <c r="G440">
        <f>SUMIFS('Fish Transects'!U:U,'Fish Transects'!$H:$H,'Fish per species per 100 m2'!$A440,'Fish Transects'!$B:$B,'Fish per species per 100 m2'!$C440,'Fish Transects'!$D:$D,'Fish per species per 100 m2'!$B440,'Fish Transects'!$E:$E,'Fish per species per 100 m2'!$D440)</f>
        <v>0</v>
      </c>
    </row>
    <row r="441" spans="1:7" x14ac:dyDescent="0.3">
      <c r="A441" t="s">
        <v>40</v>
      </c>
      <c r="B441" t="s">
        <v>160</v>
      </c>
      <c r="C441">
        <v>3</v>
      </c>
      <c r="D441">
        <v>1</v>
      </c>
      <c r="E441">
        <f>SUMIFS('Fish Transects'!S:S,'Fish Transects'!$H:$H,'Fish per species per 100 m2'!$A441,'Fish Transects'!$B:$B,'Fish per species per 100 m2'!$C441,'Fish Transects'!$D:$D,'Fish per species per 100 m2'!$B441,'Fish Transects'!$E:$E,'Fish per species per 100 m2'!$D441)</f>
        <v>0</v>
      </c>
      <c r="F441">
        <f>SUMIFS('Fish Transects'!T:T,'Fish Transects'!$H:$H,'Fish per species per 100 m2'!$A441,'Fish Transects'!$B:$B,'Fish per species per 100 m2'!$C441,'Fish Transects'!$D:$D,'Fish per species per 100 m2'!$B441,'Fish Transects'!$E:$E,'Fish per species per 100 m2'!$D441)</f>
        <v>0</v>
      </c>
      <c r="G441">
        <f>SUMIFS('Fish Transects'!U:U,'Fish Transects'!$H:$H,'Fish per species per 100 m2'!$A441,'Fish Transects'!$B:$B,'Fish per species per 100 m2'!$C441,'Fish Transects'!$D:$D,'Fish per species per 100 m2'!$B441,'Fish Transects'!$E:$E,'Fish per species per 100 m2'!$D441)</f>
        <v>0</v>
      </c>
    </row>
    <row r="442" spans="1:7" x14ac:dyDescent="0.3">
      <c r="A442" t="s">
        <v>42</v>
      </c>
      <c r="B442" t="s">
        <v>160</v>
      </c>
      <c r="C442">
        <v>3</v>
      </c>
      <c r="D442">
        <v>1</v>
      </c>
      <c r="E442">
        <f>SUMIFS('Fish Transects'!S:S,'Fish Transects'!$H:$H,'Fish per species per 100 m2'!$A442,'Fish Transects'!$B:$B,'Fish per species per 100 m2'!$C442,'Fish Transects'!$D:$D,'Fish per species per 100 m2'!$B442,'Fish Transects'!$E:$E,'Fish per species per 100 m2'!$D442)</f>
        <v>0</v>
      </c>
      <c r="F442">
        <f>SUMIFS('Fish Transects'!T:T,'Fish Transects'!$H:$H,'Fish per species per 100 m2'!$A442,'Fish Transects'!$B:$B,'Fish per species per 100 m2'!$C442,'Fish Transects'!$D:$D,'Fish per species per 100 m2'!$B442,'Fish Transects'!$E:$E,'Fish per species per 100 m2'!$D442)</f>
        <v>0</v>
      </c>
      <c r="G442">
        <f>SUMIFS('Fish Transects'!U:U,'Fish Transects'!$H:$H,'Fish per species per 100 m2'!$A442,'Fish Transects'!$B:$B,'Fish per species per 100 m2'!$C442,'Fish Transects'!$D:$D,'Fish per species per 100 m2'!$B442,'Fish Transects'!$E:$E,'Fish per species per 100 m2'!$D442)</f>
        <v>0</v>
      </c>
    </row>
    <row r="443" spans="1:7" x14ac:dyDescent="0.3">
      <c r="A443" t="s">
        <v>44</v>
      </c>
      <c r="B443" t="s">
        <v>160</v>
      </c>
      <c r="C443">
        <v>3</v>
      </c>
      <c r="D443">
        <v>1</v>
      </c>
      <c r="E443">
        <f>SUMIFS('Fish Transects'!S:S,'Fish Transects'!$H:$H,'Fish per species per 100 m2'!$A443,'Fish Transects'!$B:$B,'Fish per species per 100 m2'!$C443,'Fish Transects'!$D:$D,'Fish per species per 100 m2'!$B443,'Fish Transects'!$E:$E,'Fish per species per 100 m2'!$D443)</f>
        <v>0</v>
      </c>
      <c r="F443">
        <f>SUMIFS('Fish Transects'!T:T,'Fish Transects'!$H:$H,'Fish per species per 100 m2'!$A443,'Fish Transects'!$B:$B,'Fish per species per 100 m2'!$C443,'Fish Transects'!$D:$D,'Fish per species per 100 m2'!$B443,'Fish Transects'!$E:$E,'Fish per species per 100 m2'!$D443)</f>
        <v>0</v>
      </c>
      <c r="G443">
        <f>SUMIFS('Fish Transects'!U:U,'Fish Transects'!$H:$H,'Fish per species per 100 m2'!$A443,'Fish Transects'!$B:$B,'Fish per species per 100 m2'!$C443,'Fish Transects'!$D:$D,'Fish per species per 100 m2'!$B443,'Fish Transects'!$E:$E,'Fish per species per 100 m2'!$D443)</f>
        <v>0</v>
      </c>
    </row>
    <row r="444" spans="1:7" x14ac:dyDescent="0.3">
      <c r="A444" t="s">
        <v>12</v>
      </c>
      <c r="B444" t="s">
        <v>160</v>
      </c>
      <c r="C444">
        <v>3</v>
      </c>
      <c r="D444">
        <v>2</v>
      </c>
      <c r="E444">
        <f>SUMIFS('Fish Transects'!S:S,'Fish Transects'!$H:$H,'Fish per species per 100 m2'!$A444,'Fish Transects'!$B:$B,'Fish per species per 100 m2'!$C444,'Fish Transects'!$D:$D,'Fish per species per 100 m2'!$B444,'Fish Transects'!$E:$E,'Fish per species per 100 m2'!$D444)</f>
        <v>0</v>
      </c>
      <c r="F444">
        <f>SUMIFS('Fish Transects'!T:T,'Fish Transects'!$H:$H,'Fish per species per 100 m2'!$A444,'Fish Transects'!$B:$B,'Fish per species per 100 m2'!$C444,'Fish Transects'!$D:$D,'Fish per species per 100 m2'!$B444,'Fish Transects'!$E:$E,'Fish per species per 100 m2'!$D444)</f>
        <v>0</v>
      </c>
      <c r="G444">
        <f>SUMIFS('Fish Transects'!U:U,'Fish Transects'!$H:$H,'Fish per species per 100 m2'!$A444,'Fish Transects'!$B:$B,'Fish per species per 100 m2'!$C444,'Fish Transects'!$D:$D,'Fish per species per 100 m2'!$B444,'Fish Transects'!$E:$E,'Fish per species per 100 m2'!$D444)</f>
        <v>0</v>
      </c>
    </row>
    <row r="445" spans="1:7" x14ac:dyDescent="0.3">
      <c r="A445" t="s">
        <v>17</v>
      </c>
      <c r="B445" t="s">
        <v>160</v>
      </c>
      <c r="C445">
        <v>3</v>
      </c>
      <c r="D445">
        <v>2</v>
      </c>
      <c r="E445">
        <f>SUMIFS('Fish Transects'!S:S,'Fish Transects'!$H:$H,'Fish per species per 100 m2'!$A445,'Fish Transects'!$B:$B,'Fish per species per 100 m2'!$C445,'Fish Transects'!$D:$D,'Fish per species per 100 m2'!$B445,'Fish Transects'!$E:$E,'Fish per species per 100 m2'!$D445)</f>
        <v>0</v>
      </c>
      <c r="F445">
        <f>SUMIFS('Fish Transects'!T:T,'Fish Transects'!$H:$H,'Fish per species per 100 m2'!$A445,'Fish Transects'!$B:$B,'Fish per species per 100 m2'!$C445,'Fish Transects'!$D:$D,'Fish per species per 100 m2'!$B445,'Fish Transects'!$E:$E,'Fish per species per 100 m2'!$D445)</f>
        <v>0</v>
      </c>
      <c r="G445">
        <f>SUMIFS('Fish Transects'!U:U,'Fish Transects'!$H:$H,'Fish per species per 100 m2'!$A445,'Fish Transects'!$B:$B,'Fish per species per 100 m2'!$C445,'Fish Transects'!$D:$D,'Fish per species per 100 m2'!$B445,'Fish Transects'!$E:$E,'Fish per species per 100 m2'!$D445)</f>
        <v>0</v>
      </c>
    </row>
    <row r="446" spans="1:7" x14ac:dyDescent="0.3">
      <c r="A446" t="s">
        <v>148</v>
      </c>
      <c r="B446" t="s">
        <v>160</v>
      </c>
      <c r="C446">
        <v>3</v>
      </c>
      <c r="D446">
        <v>2</v>
      </c>
      <c r="E446">
        <f>SUMIFS('Fish Transects'!S:S,'Fish Transects'!$H:$H,'Fish per species per 100 m2'!$A446,'Fish Transects'!$B:$B,'Fish per species per 100 m2'!$C446,'Fish Transects'!$D:$D,'Fish per species per 100 m2'!$B446,'Fish Transects'!$E:$E,'Fish per species per 100 m2'!$D446)</f>
        <v>234.99999999999997</v>
      </c>
      <c r="F446">
        <f>SUMIFS('Fish Transects'!T:T,'Fish Transects'!$H:$H,'Fish per species per 100 m2'!$A446,'Fish Transects'!$B:$B,'Fish per species per 100 m2'!$C446,'Fish Transects'!$D:$D,'Fish per species per 100 m2'!$B446,'Fish Transects'!$E:$E,'Fish per species per 100 m2'!$D446)</f>
        <v>186.17290750313492</v>
      </c>
      <c r="G446">
        <f>SUMIFS('Fish Transects'!U:U,'Fish Transects'!$H:$H,'Fish per species per 100 m2'!$A446,'Fish Transects'!$B:$B,'Fish per species per 100 m2'!$C446,'Fish Transects'!$D:$D,'Fish per species per 100 m2'!$B446,'Fish Transects'!$E:$E,'Fish per species per 100 m2'!$D446)</f>
        <v>2.7925936125470239</v>
      </c>
    </row>
    <row r="447" spans="1:7" x14ac:dyDescent="0.3">
      <c r="A447" t="s">
        <v>23</v>
      </c>
      <c r="B447" t="s">
        <v>160</v>
      </c>
      <c r="C447">
        <v>3</v>
      </c>
      <c r="D447">
        <v>2</v>
      </c>
      <c r="E447">
        <f>SUMIFS('Fish Transects'!S:S,'Fish Transects'!$H:$H,'Fish per species per 100 m2'!$A447,'Fish Transects'!$B:$B,'Fish per species per 100 m2'!$C447,'Fish Transects'!$D:$D,'Fish per species per 100 m2'!$B447,'Fish Transects'!$E:$E,'Fish per species per 100 m2'!$D447)</f>
        <v>0</v>
      </c>
      <c r="F447">
        <f>SUMIFS('Fish Transects'!T:T,'Fish Transects'!$H:$H,'Fish per species per 100 m2'!$A447,'Fish Transects'!$B:$B,'Fish per species per 100 m2'!$C447,'Fish Transects'!$D:$D,'Fish per species per 100 m2'!$B447,'Fish Transects'!$E:$E,'Fish per species per 100 m2'!$D447)</f>
        <v>0</v>
      </c>
      <c r="G447">
        <f>SUMIFS('Fish Transects'!U:U,'Fish Transects'!$H:$H,'Fish per species per 100 m2'!$A447,'Fish Transects'!$B:$B,'Fish per species per 100 m2'!$C447,'Fish Transects'!$D:$D,'Fish per species per 100 m2'!$B447,'Fish Transects'!$E:$E,'Fish per species per 100 m2'!$D447)</f>
        <v>0</v>
      </c>
    </row>
    <row r="448" spans="1:7" x14ac:dyDescent="0.3">
      <c r="A448" t="s">
        <v>25</v>
      </c>
      <c r="B448" t="s">
        <v>160</v>
      </c>
      <c r="C448">
        <v>3</v>
      </c>
      <c r="D448">
        <v>2</v>
      </c>
      <c r="E448">
        <f>SUMIFS('Fish Transects'!S:S,'Fish Transects'!$H:$H,'Fish per species per 100 m2'!$A448,'Fish Transects'!$B:$B,'Fish per species per 100 m2'!$C448,'Fish Transects'!$D:$D,'Fish per species per 100 m2'!$B448,'Fish Transects'!$E:$E,'Fish per species per 100 m2'!$D448)</f>
        <v>1.6666666666666667</v>
      </c>
      <c r="F448">
        <f>SUMIFS('Fish Transects'!T:T,'Fish Transects'!$H:$H,'Fish per species per 100 m2'!$A448,'Fish Transects'!$B:$B,'Fish per species per 100 m2'!$C448,'Fish Transects'!$D:$D,'Fish per species per 100 m2'!$B448,'Fish Transects'!$E:$E,'Fish per species per 100 m2'!$D448)</f>
        <v>764.93564749321524</v>
      </c>
      <c r="G448">
        <f>SUMIFS('Fish Transects'!U:U,'Fish Transects'!$H:$H,'Fish per species per 100 m2'!$A448,'Fish Transects'!$B:$B,'Fish per species per 100 m2'!$C448,'Fish Transects'!$D:$D,'Fish per species per 100 m2'!$B448,'Fish Transects'!$E:$E,'Fish per species per 100 m2'!$D448)</f>
        <v>83.377985576760466</v>
      </c>
    </row>
    <row r="449" spans="1:7" x14ac:dyDescent="0.3">
      <c r="A449" t="s">
        <v>154</v>
      </c>
      <c r="B449" t="s">
        <v>160</v>
      </c>
      <c r="C449">
        <v>3</v>
      </c>
      <c r="D449">
        <v>2</v>
      </c>
      <c r="E449">
        <f>SUMIFS('Fish Transects'!S:S,'Fish Transects'!$H:$H,'Fish per species per 100 m2'!$A449,'Fish Transects'!$B:$B,'Fish per species per 100 m2'!$C449,'Fish Transects'!$D:$D,'Fish per species per 100 m2'!$B449,'Fish Transects'!$E:$E,'Fish per species per 100 m2'!$D449)</f>
        <v>0</v>
      </c>
      <c r="F449">
        <f>SUMIFS('Fish Transects'!T:T,'Fish Transects'!$H:$H,'Fish per species per 100 m2'!$A449,'Fish Transects'!$B:$B,'Fish per species per 100 m2'!$C449,'Fish Transects'!$D:$D,'Fish per species per 100 m2'!$B449,'Fish Transects'!$E:$E,'Fish per species per 100 m2'!$D449)</f>
        <v>0</v>
      </c>
      <c r="G449">
        <f>SUMIFS('Fish Transects'!U:U,'Fish Transects'!$H:$H,'Fish per species per 100 m2'!$A449,'Fish Transects'!$B:$B,'Fish per species per 100 m2'!$C449,'Fish Transects'!$D:$D,'Fish per species per 100 m2'!$B449,'Fish Transects'!$E:$E,'Fish per species per 100 m2'!$D449)</f>
        <v>0</v>
      </c>
    </row>
    <row r="450" spans="1:7" x14ac:dyDescent="0.3">
      <c r="A450" t="s">
        <v>30</v>
      </c>
      <c r="B450" t="s">
        <v>160</v>
      </c>
      <c r="C450">
        <v>3</v>
      </c>
      <c r="D450">
        <v>2</v>
      </c>
      <c r="E450">
        <f>SUMIFS('Fish Transects'!S:S,'Fish Transects'!$H:$H,'Fish per species per 100 m2'!$A450,'Fish Transects'!$B:$B,'Fish per species per 100 m2'!$C450,'Fish Transects'!$D:$D,'Fish per species per 100 m2'!$B450,'Fish Transects'!$E:$E,'Fish per species per 100 m2'!$D450)</f>
        <v>0</v>
      </c>
      <c r="F450">
        <f>SUMIFS('Fish Transects'!T:T,'Fish Transects'!$H:$H,'Fish per species per 100 m2'!$A450,'Fish Transects'!$B:$B,'Fish per species per 100 m2'!$C450,'Fish Transects'!$D:$D,'Fish per species per 100 m2'!$B450,'Fish Transects'!$E:$E,'Fish per species per 100 m2'!$D450)</f>
        <v>0</v>
      </c>
      <c r="G450">
        <f>SUMIFS('Fish Transects'!U:U,'Fish Transects'!$H:$H,'Fish per species per 100 m2'!$A450,'Fish Transects'!$B:$B,'Fish per species per 100 m2'!$C450,'Fish Transects'!$D:$D,'Fish per species per 100 m2'!$B450,'Fish Transects'!$E:$E,'Fish per species per 100 m2'!$D450)</f>
        <v>0</v>
      </c>
    </row>
    <row r="451" spans="1:7" x14ac:dyDescent="0.3">
      <c r="A451" t="s">
        <v>32</v>
      </c>
      <c r="B451" t="s">
        <v>160</v>
      </c>
      <c r="C451">
        <v>3</v>
      </c>
      <c r="D451">
        <v>2</v>
      </c>
      <c r="E451">
        <f>SUMIFS('Fish Transects'!S:S,'Fish Transects'!$H:$H,'Fish per species per 100 m2'!$A451,'Fish Transects'!$B:$B,'Fish per species per 100 m2'!$C451,'Fish Transects'!$D:$D,'Fish per species per 100 m2'!$B451,'Fish Transects'!$E:$E,'Fish per species per 100 m2'!$D451)</f>
        <v>1.6666666666666667</v>
      </c>
      <c r="F451">
        <f>SUMIFS('Fish Transects'!T:T,'Fish Transects'!$H:$H,'Fish per species per 100 m2'!$A451,'Fish Transects'!$B:$B,'Fish per species per 100 m2'!$C451,'Fish Transects'!$D:$D,'Fish per species per 100 m2'!$B451,'Fish Transects'!$E:$E,'Fish per species per 100 m2'!$D451)</f>
        <v>289.93692763046346</v>
      </c>
      <c r="G451">
        <f>SUMIFS('Fish Transects'!U:U,'Fish Transects'!$H:$H,'Fish per species per 100 m2'!$A451,'Fish Transects'!$B:$B,'Fish per species per 100 m2'!$C451,'Fish Transects'!$D:$D,'Fish per species per 100 m2'!$B451,'Fish Transects'!$E:$E,'Fish per species per 100 m2'!$D451)</f>
        <v>4.3490539144569507</v>
      </c>
    </row>
    <row r="452" spans="1:7" x14ac:dyDescent="0.3">
      <c r="A452" t="s">
        <v>149</v>
      </c>
      <c r="B452" t="s">
        <v>160</v>
      </c>
      <c r="C452">
        <v>3</v>
      </c>
      <c r="D452">
        <v>2</v>
      </c>
      <c r="E452">
        <f>SUMIFS('Fish Transects'!S:S,'Fish Transects'!$H:$H,'Fish per species per 100 m2'!$A452,'Fish Transects'!$B:$B,'Fish per species per 100 m2'!$C452,'Fish Transects'!$D:$D,'Fish per species per 100 m2'!$B452,'Fish Transects'!$E:$E,'Fish per species per 100 m2'!$D452)</f>
        <v>1.6666666666666667</v>
      </c>
      <c r="F452">
        <f>SUMIFS('Fish Transects'!T:T,'Fish Transects'!$H:$H,'Fish per species per 100 m2'!$A452,'Fish Transects'!$B:$B,'Fish per species per 100 m2'!$C452,'Fish Transects'!$D:$D,'Fish per species per 100 m2'!$B452,'Fish Transects'!$E:$E,'Fish per species per 100 m2'!$D452)</f>
        <v>1321.3778928687464</v>
      </c>
      <c r="G452">
        <f>SUMIFS('Fish Transects'!U:U,'Fish Transects'!$H:$H,'Fish per species per 100 m2'!$A452,'Fish Transects'!$B:$B,'Fish per species per 100 m2'!$C452,'Fish Transects'!$D:$D,'Fish per species per 100 m2'!$B452,'Fish Transects'!$E:$E,'Fish per species per 100 m2'!$D452)</f>
        <v>262.95420068088043</v>
      </c>
    </row>
    <row r="453" spans="1:7" x14ac:dyDescent="0.3">
      <c r="A453" t="s">
        <v>38</v>
      </c>
      <c r="B453" t="s">
        <v>160</v>
      </c>
      <c r="C453">
        <v>3</v>
      </c>
      <c r="D453">
        <v>2</v>
      </c>
      <c r="E453">
        <f>SUMIFS('Fish Transects'!S:S,'Fish Transects'!$H:$H,'Fish per species per 100 m2'!$A453,'Fish Transects'!$B:$B,'Fish per species per 100 m2'!$C453,'Fish Transects'!$D:$D,'Fish per species per 100 m2'!$B453,'Fish Transects'!$E:$E,'Fish per species per 100 m2'!$D453)</f>
        <v>0</v>
      </c>
      <c r="F453">
        <f>SUMIFS('Fish Transects'!T:T,'Fish Transects'!$H:$H,'Fish per species per 100 m2'!$A453,'Fish Transects'!$B:$B,'Fish per species per 100 m2'!$C453,'Fish Transects'!$D:$D,'Fish per species per 100 m2'!$B453,'Fish Transects'!$E:$E,'Fish per species per 100 m2'!$D453)</f>
        <v>0</v>
      </c>
      <c r="G453">
        <f>SUMIFS('Fish Transects'!U:U,'Fish Transects'!$H:$H,'Fish per species per 100 m2'!$A453,'Fish Transects'!$B:$B,'Fish per species per 100 m2'!$C453,'Fish Transects'!$D:$D,'Fish per species per 100 m2'!$B453,'Fish Transects'!$E:$E,'Fish per species per 100 m2'!$D453)</f>
        <v>0</v>
      </c>
    </row>
    <row r="454" spans="1:7" x14ac:dyDescent="0.3">
      <c r="A454" t="s">
        <v>40</v>
      </c>
      <c r="B454" t="s">
        <v>160</v>
      </c>
      <c r="C454">
        <v>3</v>
      </c>
      <c r="D454">
        <v>2</v>
      </c>
      <c r="E454">
        <f>SUMIFS('Fish Transects'!S:S,'Fish Transects'!$H:$H,'Fish per species per 100 m2'!$A454,'Fish Transects'!$B:$B,'Fish per species per 100 m2'!$C454,'Fish Transects'!$D:$D,'Fish per species per 100 m2'!$B454,'Fish Transects'!$E:$E,'Fish per species per 100 m2'!$D454)</f>
        <v>0</v>
      </c>
      <c r="F454">
        <f>SUMIFS('Fish Transects'!T:T,'Fish Transects'!$H:$H,'Fish per species per 100 m2'!$A454,'Fish Transects'!$B:$B,'Fish per species per 100 m2'!$C454,'Fish Transects'!$D:$D,'Fish per species per 100 m2'!$B454,'Fish Transects'!$E:$E,'Fish per species per 100 m2'!$D454)</f>
        <v>0</v>
      </c>
      <c r="G454">
        <f>SUMIFS('Fish Transects'!U:U,'Fish Transects'!$H:$H,'Fish per species per 100 m2'!$A454,'Fish Transects'!$B:$B,'Fish per species per 100 m2'!$C454,'Fish Transects'!$D:$D,'Fish per species per 100 m2'!$B454,'Fish Transects'!$E:$E,'Fish per species per 100 m2'!$D454)</f>
        <v>0</v>
      </c>
    </row>
    <row r="455" spans="1:7" x14ac:dyDescent="0.3">
      <c r="A455" t="s">
        <v>42</v>
      </c>
      <c r="B455" t="s">
        <v>160</v>
      </c>
      <c r="C455">
        <v>3</v>
      </c>
      <c r="D455">
        <v>2</v>
      </c>
      <c r="E455">
        <f>SUMIFS('Fish Transects'!S:S,'Fish Transects'!$H:$H,'Fish per species per 100 m2'!$A455,'Fish Transects'!$B:$B,'Fish per species per 100 m2'!$C455,'Fish Transects'!$D:$D,'Fish per species per 100 m2'!$B455,'Fish Transects'!$E:$E,'Fish per species per 100 m2'!$D455)</f>
        <v>0</v>
      </c>
      <c r="F455">
        <f>SUMIFS('Fish Transects'!T:T,'Fish Transects'!$H:$H,'Fish per species per 100 m2'!$A455,'Fish Transects'!$B:$B,'Fish per species per 100 m2'!$C455,'Fish Transects'!$D:$D,'Fish per species per 100 m2'!$B455,'Fish Transects'!$E:$E,'Fish per species per 100 m2'!$D455)</f>
        <v>0</v>
      </c>
      <c r="G455">
        <f>SUMIFS('Fish Transects'!U:U,'Fish Transects'!$H:$H,'Fish per species per 100 m2'!$A455,'Fish Transects'!$B:$B,'Fish per species per 100 m2'!$C455,'Fish Transects'!$D:$D,'Fish per species per 100 m2'!$B455,'Fish Transects'!$E:$E,'Fish per species per 100 m2'!$D455)</f>
        <v>0</v>
      </c>
    </row>
    <row r="456" spans="1:7" x14ac:dyDescent="0.3">
      <c r="A456" t="s">
        <v>44</v>
      </c>
      <c r="B456" t="s">
        <v>160</v>
      </c>
      <c r="C456">
        <v>3</v>
      </c>
      <c r="D456">
        <v>2</v>
      </c>
      <c r="E456">
        <f>SUMIFS('Fish Transects'!S:S,'Fish Transects'!$H:$H,'Fish per species per 100 m2'!$A456,'Fish Transects'!$B:$B,'Fish per species per 100 m2'!$C456,'Fish Transects'!$D:$D,'Fish per species per 100 m2'!$B456,'Fish Transects'!$E:$E,'Fish per species per 100 m2'!$D456)</f>
        <v>0</v>
      </c>
      <c r="F456">
        <f>SUMIFS('Fish Transects'!T:T,'Fish Transects'!$H:$H,'Fish per species per 100 m2'!$A456,'Fish Transects'!$B:$B,'Fish per species per 100 m2'!$C456,'Fish Transects'!$D:$D,'Fish per species per 100 m2'!$B456,'Fish Transects'!$E:$E,'Fish per species per 100 m2'!$D456)</f>
        <v>0</v>
      </c>
      <c r="G456">
        <f>SUMIFS('Fish Transects'!U:U,'Fish Transects'!$H:$H,'Fish per species per 100 m2'!$A456,'Fish Transects'!$B:$B,'Fish per species per 100 m2'!$C456,'Fish Transects'!$D:$D,'Fish per species per 100 m2'!$B456,'Fish Transects'!$E:$E,'Fish per species per 100 m2'!$D456)</f>
        <v>0</v>
      </c>
    </row>
    <row r="457" spans="1:7" x14ac:dyDescent="0.3">
      <c r="A457" t="s">
        <v>12</v>
      </c>
      <c r="B457" t="s">
        <v>160</v>
      </c>
      <c r="C457">
        <v>3</v>
      </c>
      <c r="D457">
        <v>3</v>
      </c>
      <c r="E457">
        <f>SUMIFS('Fish Transects'!S:S,'Fish Transects'!$H:$H,'Fish per species per 100 m2'!$A457,'Fish Transects'!$B:$B,'Fish per species per 100 m2'!$C457,'Fish Transects'!$D:$D,'Fish per species per 100 m2'!$B457,'Fish Transects'!$E:$E,'Fish per species per 100 m2'!$D457)</f>
        <v>0</v>
      </c>
      <c r="F457">
        <f>SUMIFS('Fish Transects'!T:T,'Fish Transects'!$H:$H,'Fish per species per 100 m2'!$A457,'Fish Transects'!$B:$B,'Fish per species per 100 m2'!$C457,'Fish Transects'!$D:$D,'Fish per species per 100 m2'!$B457,'Fish Transects'!$E:$E,'Fish per species per 100 m2'!$D457)</f>
        <v>0</v>
      </c>
      <c r="G457">
        <f>SUMIFS('Fish Transects'!U:U,'Fish Transects'!$H:$H,'Fish per species per 100 m2'!$A457,'Fish Transects'!$B:$B,'Fish per species per 100 m2'!$C457,'Fish Transects'!$D:$D,'Fish per species per 100 m2'!$B457,'Fish Transects'!$E:$E,'Fish per species per 100 m2'!$D457)</f>
        <v>0</v>
      </c>
    </row>
    <row r="458" spans="1:7" x14ac:dyDescent="0.3">
      <c r="A458" t="s">
        <v>17</v>
      </c>
      <c r="B458" t="s">
        <v>160</v>
      </c>
      <c r="C458">
        <v>3</v>
      </c>
      <c r="D458">
        <v>3</v>
      </c>
      <c r="E458">
        <f>SUMIFS('Fish Transects'!S:S,'Fish Transects'!$H:$H,'Fish per species per 100 m2'!$A458,'Fish Transects'!$B:$B,'Fish per species per 100 m2'!$C458,'Fish Transects'!$D:$D,'Fish per species per 100 m2'!$B458,'Fish Transects'!$E:$E,'Fish per species per 100 m2'!$D458)</f>
        <v>13.333333333333332</v>
      </c>
      <c r="F458">
        <f>SUMIFS('Fish Transects'!T:T,'Fish Transects'!$H:$H,'Fish per species per 100 m2'!$A458,'Fish Transects'!$B:$B,'Fish per species per 100 m2'!$C458,'Fish Transects'!$D:$D,'Fish per species per 100 m2'!$B458,'Fish Transects'!$E:$E,'Fish per species per 100 m2'!$D458)</f>
        <v>498.90358221357178</v>
      </c>
      <c r="G458">
        <f>SUMIFS('Fish Transects'!U:U,'Fish Transects'!$H:$H,'Fish per species per 100 m2'!$A458,'Fish Transects'!$B:$B,'Fish per species per 100 m2'!$C458,'Fish Transects'!$D:$D,'Fish per species per 100 m2'!$B458,'Fish Transects'!$E:$E,'Fish per species per 100 m2'!$D458)</f>
        <v>14.967107466407152</v>
      </c>
    </row>
    <row r="459" spans="1:7" x14ac:dyDescent="0.3">
      <c r="A459" t="s">
        <v>148</v>
      </c>
      <c r="B459" t="s">
        <v>160</v>
      </c>
      <c r="C459">
        <v>3</v>
      </c>
      <c r="D459">
        <v>3</v>
      </c>
      <c r="E459">
        <f>SUMIFS('Fish Transects'!S:S,'Fish Transects'!$H:$H,'Fish per species per 100 m2'!$A459,'Fish Transects'!$B:$B,'Fish per species per 100 m2'!$C459,'Fish Transects'!$D:$D,'Fish per species per 100 m2'!$B459,'Fish Transects'!$E:$E,'Fish per species per 100 m2'!$D459)</f>
        <v>216.66666666666666</v>
      </c>
      <c r="F459">
        <f>SUMIFS('Fish Transects'!T:T,'Fish Transects'!$H:$H,'Fish per species per 100 m2'!$A459,'Fish Transects'!$B:$B,'Fish per species per 100 m2'!$C459,'Fish Transects'!$D:$D,'Fish per species per 100 m2'!$B459,'Fish Transects'!$E:$E,'Fish per species per 100 m2'!$D459)</f>
        <v>368.71081084886629</v>
      </c>
      <c r="G459">
        <f>SUMIFS('Fish Transects'!U:U,'Fish Transects'!$H:$H,'Fish per species per 100 m2'!$A459,'Fish Transects'!$B:$B,'Fish per species per 100 m2'!$C459,'Fish Transects'!$D:$D,'Fish per species per 100 m2'!$B459,'Fish Transects'!$E:$E,'Fish per species per 100 m2'!$D459)</f>
        <v>5.5306621627329946</v>
      </c>
    </row>
    <row r="460" spans="1:7" x14ac:dyDescent="0.3">
      <c r="A460" t="s">
        <v>23</v>
      </c>
      <c r="B460" t="s">
        <v>160</v>
      </c>
      <c r="C460">
        <v>3</v>
      </c>
      <c r="D460">
        <v>3</v>
      </c>
      <c r="E460">
        <f>SUMIFS('Fish Transects'!S:S,'Fish Transects'!$H:$H,'Fish per species per 100 m2'!$A460,'Fish Transects'!$B:$B,'Fish per species per 100 m2'!$C460,'Fish Transects'!$D:$D,'Fish per species per 100 m2'!$B460,'Fish Transects'!$E:$E,'Fish per species per 100 m2'!$D460)</f>
        <v>0</v>
      </c>
      <c r="F460">
        <f>SUMIFS('Fish Transects'!T:T,'Fish Transects'!$H:$H,'Fish per species per 100 m2'!$A460,'Fish Transects'!$B:$B,'Fish per species per 100 m2'!$C460,'Fish Transects'!$D:$D,'Fish per species per 100 m2'!$B460,'Fish Transects'!$E:$E,'Fish per species per 100 m2'!$D460)</f>
        <v>0</v>
      </c>
      <c r="G460">
        <f>SUMIFS('Fish Transects'!U:U,'Fish Transects'!$H:$H,'Fish per species per 100 m2'!$A460,'Fish Transects'!$B:$B,'Fish per species per 100 m2'!$C460,'Fish Transects'!$D:$D,'Fish per species per 100 m2'!$B460,'Fish Transects'!$E:$E,'Fish per species per 100 m2'!$D460)</f>
        <v>0</v>
      </c>
    </row>
    <row r="461" spans="1:7" x14ac:dyDescent="0.3">
      <c r="A461" t="s">
        <v>25</v>
      </c>
      <c r="B461" t="s">
        <v>160</v>
      </c>
      <c r="C461">
        <v>3</v>
      </c>
      <c r="D461">
        <v>3</v>
      </c>
      <c r="E461">
        <f>SUMIFS('Fish Transects'!S:S,'Fish Transects'!$H:$H,'Fish per species per 100 m2'!$A461,'Fish Transects'!$B:$B,'Fish per species per 100 m2'!$C461,'Fish Transects'!$D:$D,'Fish per species per 100 m2'!$B461,'Fish Transects'!$E:$E,'Fish per species per 100 m2'!$D461)</f>
        <v>0</v>
      </c>
      <c r="F461">
        <f>SUMIFS('Fish Transects'!T:T,'Fish Transects'!$H:$H,'Fish per species per 100 m2'!$A461,'Fish Transects'!$B:$B,'Fish per species per 100 m2'!$C461,'Fish Transects'!$D:$D,'Fish per species per 100 m2'!$B461,'Fish Transects'!$E:$E,'Fish per species per 100 m2'!$D461)</f>
        <v>0</v>
      </c>
      <c r="G461">
        <f>SUMIFS('Fish Transects'!U:U,'Fish Transects'!$H:$H,'Fish per species per 100 m2'!$A461,'Fish Transects'!$B:$B,'Fish per species per 100 m2'!$C461,'Fish Transects'!$D:$D,'Fish per species per 100 m2'!$B461,'Fish Transects'!$E:$E,'Fish per species per 100 m2'!$D461)</f>
        <v>0</v>
      </c>
    </row>
    <row r="462" spans="1:7" x14ac:dyDescent="0.3">
      <c r="A462" t="s">
        <v>154</v>
      </c>
      <c r="B462" t="s">
        <v>160</v>
      </c>
      <c r="C462">
        <v>3</v>
      </c>
      <c r="D462">
        <v>3</v>
      </c>
      <c r="E462">
        <f>SUMIFS('Fish Transects'!S:S,'Fish Transects'!$H:$H,'Fish per species per 100 m2'!$A462,'Fish Transects'!$B:$B,'Fish per species per 100 m2'!$C462,'Fish Transects'!$D:$D,'Fish per species per 100 m2'!$B462,'Fish Transects'!$E:$E,'Fish per species per 100 m2'!$D462)</f>
        <v>0</v>
      </c>
      <c r="F462">
        <f>SUMIFS('Fish Transects'!T:T,'Fish Transects'!$H:$H,'Fish per species per 100 m2'!$A462,'Fish Transects'!$B:$B,'Fish per species per 100 m2'!$C462,'Fish Transects'!$D:$D,'Fish per species per 100 m2'!$B462,'Fish Transects'!$E:$E,'Fish per species per 100 m2'!$D462)</f>
        <v>0</v>
      </c>
      <c r="G462">
        <f>SUMIFS('Fish Transects'!U:U,'Fish Transects'!$H:$H,'Fish per species per 100 m2'!$A462,'Fish Transects'!$B:$B,'Fish per species per 100 m2'!$C462,'Fish Transects'!$D:$D,'Fish per species per 100 m2'!$B462,'Fish Transects'!$E:$E,'Fish per species per 100 m2'!$D462)</f>
        <v>0</v>
      </c>
    </row>
    <row r="463" spans="1:7" x14ac:dyDescent="0.3">
      <c r="A463" t="s">
        <v>30</v>
      </c>
      <c r="B463" t="s">
        <v>160</v>
      </c>
      <c r="C463">
        <v>3</v>
      </c>
      <c r="D463">
        <v>3</v>
      </c>
      <c r="E463">
        <f>SUMIFS('Fish Transects'!S:S,'Fish Transects'!$H:$H,'Fish per species per 100 m2'!$A463,'Fish Transects'!$B:$B,'Fish per species per 100 m2'!$C463,'Fish Transects'!$D:$D,'Fish per species per 100 m2'!$B463,'Fish Transects'!$E:$E,'Fish per species per 100 m2'!$D463)</f>
        <v>0</v>
      </c>
      <c r="F463">
        <f>SUMIFS('Fish Transects'!T:T,'Fish Transects'!$H:$H,'Fish per species per 100 m2'!$A463,'Fish Transects'!$B:$B,'Fish per species per 100 m2'!$C463,'Fish Transects'!$D:$D,'Fish per species per 100 m2'!$B463,'Fish Transects'!$E:$E,'Fish per species per 100 m2'!$D463)</f>
        <v>0</v>
      </c>
      <c r="G463">
        <f>SUMIFS('Fish Transects'!U:U,'Fish Transects'!$H:$H,'Fish per species per 100 m2'!$A463,'Fish Transects'!$B:$B,'Fish per species per 100 m2'!$C463,'Fish Transects'!$D:$D,'Fish per species per 100 m2'!$B463,'Fish Transects'!$E:$E,'Fish per species per 100 m2'!$D463)</f>
        <v>0</v>
      </c>
    </row>
    <row r="464" spans="1:7" x14ac:dyDescent="0.3">
      <c r="A464" t="s">
        <v>32</v>
      </c>
      <c r="B464" t="s">
        <v>160</v>
      </c>
      <c r="C464">
        <v>3</v>
      </c>
      <c r="D464">
        <v>3</v>
      </c>
      <c r="E464">
        <f>SUMIFS('Fish Transects'!S:S,'Fish Transects'!$H:$H,'Fish per species per 100 m2'!$A464,'Fish Transects'!$B:$B,'Fish per species per 100 m2'!$C464,'Fish Transects'!$D:$D,'Fish per species per 100 m2'!$B464,'Fish Transects'!$E:$E,'Fish per species per 100 m2'!$D464)</f>
        <v>0</v>
      </c>
      <c r="F464">
        <f>SUMIFS('Fish Transects'!T:T,'Fish Transects'!$H:$H,'Fish per species per 100 m2'!$A464,'Fish Transects'!$B:$B,'Fish per species per 100 m2'!$C464,'Fish Transects'!$D:$D,'Fish per species per 100 m2'!$B464,'Fish Transects'!$E:$E,'Fish per species per 100 m2'!$D464)</f>
        <v>0</v>
      </c>
      <c r="G464">
        <f>SUMIFS('Fish Transects'!U:U,'Fish Transects'!$H:$H,'Fish per species per 100 m2'!$A464,'Fish Transects'!$B:$B,'Fish per species per 100 m2'!$C464,'Fish Transects'!$D:$D,'Fish per species per 100 m2'!$B464,'Fish Transects'!$E:$E,'Fish per species per 100 m2'!$D464)</f>
        <v>0</v>
      </c>
    </row>
    <row r="465" spans="1:7" x14ac:dyDescent="0.3">
      <c r="A465" t="s">
        <v>149</v>
      </c>
      <c r="B465" t="s">
        <v>160</v>
      </c>
      <c r="C465">
        <v>3</v>
      </c>
      <c r="D465">
        <v>3</v>
      </c>
      <c r="E465">
        <f>SUMIFS('Fish Transects'!S:S,'Fish Transects'!$H:$H,'Fish per species per 100 m2'!$A465,'Fish Transects'!$B:$B,'Fish per species per 100 m2'!$C465,'Fish Transects'!$D:$D,'Fish per species per 100 m2'!$B465,'Fish Transects'!$E:$E,'Fish per species per 100 m2'!$D465)</f>
        <v>0</v>
      </c>
      <c r="F465">
        <f>SUMIFS('Fish Transects'!T:T,'Fish Transects'!$H:$H,'Fish per species per 100 m2'!$A465,'Fish Transects'!$B:$B,'Fish per species per 100 m2'!$C465,'Fish Transects'!$D:$D,'Fish per species per 100 m2'!$B465,'Fish Transects'!$E:$E,'Fish per species per 100 m2'!$D465)</f>
        <v>0</v>
      </c>
      <c r="G465">
        <f>SUMIFS('Fish Transects'!U:U,'Fish Transects'!$H:$H,'Fish per species per 100 m2'!$A465,'Fish Transects'!$B:$B,'Fish per species per 100 m2'!$C465,'Fish Transects'!$D:$D,'Fish per species per 100 m2'!$B465,'Fish Transects'!$E:$E,'Fish per species per 100 m2'!$D465)</f>
        <v>0</v>
      </c>
    </row>
    <row r="466" spans="1:7" x14ac:dyDescent="0.3">
      <c r="A466" t="s">
        <v>38</v>
      </c>
      <c r="B466" t="s">
        <v>160</v>
      </c>
      <c r="C466">
        <v>3</v>
      </c>
      <c r="D466">
        <v>3</v>
      </c>
      <c r="E466">
        <f>SUMIFS('Fish Transects'!S:S,'Fish Transects'!$H:$H,'Fish per species per 100 m2'!$A466,'Fish Transects'!$B:$B,'Fish per species per 100 m2'!$C466,'Fish Transects'!$D:$D,'Fish per species per 100 m2'!$B466,'Fish Transects'!$E:$E,'Fish per species per 100 m2'!$D466)</f>
        <v>0</v>
      </c>
      <c r="F466">
        <f>SUMIFS('Fish Transects'!T:T,'Fish Transects'!$H:$H,'Fish per species per 100 m2'!$A466,'Fish Transects'!$B:$B,'Fish per species per 100 m2'!$C466,'Fish Transects'!$D:$D,'Fish per species per 100 m2'!$B466,'Fish Transects'!$E:$E,'Fish per species per 100 m2'!$D466)</f>
        <v>0</v>
      </c>
      <c r="G466">
        <f>SUMIFS('Fish Transects'!U:U,'Fish Transects'!$H:$H,'Fish per species per 100 m2'!$A466,'Fish Transects'!$B:$B,'Fish per species per 100 m2'!$C466,'Fish Transects'!$D:$D,'Fish per species per 100 m2'!$B466,'Fish Transects'!$E:$E,'Fish per species per 100 m2'!$D466)</f>
        <v>0</v>
      </c>
    </row>
    <row r="467" spans="1:7" x14ac:dyDescent="0.3">
      <c r="A467" t="s">
        <v>40</v>
      </c>
      <c r="B467" t="s">
        <v>160</v>
      </c>
      <c r="C467">
        <v>3</v>
      </c>
      <c r="D467">
        <v>3</v>
      </c>
      <c r="E467">
        <f>SUMIFS('Fish Transects'!S:S,'Fish Transects'!$H:$H,'Fish per species per 100 m2'!$A467,'Fish Transects'!$B:$B,'Fish per species per 100 m2'!$C467,'Fish Transects'!$D:$D,'Fish per species per 100 m2'!$B467,'Fish Transects'!$E:$E,'Fish per species per 100 m2'!$D467)</f>
        <v>0</v>
      </c>
      <c r="F467">
        <f>SUMIFS('Fish Transects'!T:T,'Fish Transects'!$H:$H,'Fish per species per 100 m2'!$A467,'Fish Transects'!$B:$B,'Fish per species per 100 m2'!$C467,'Fish Transects'!$D:$D,'Fish per species per 100 m2'!$B467,'Fish Transects'!$E:$E,'Fish per species per 100 m2'!$D467)</f>
        <v>0</v>
      </c>
      <c r="G467">
        <f>SUMIFS('Fish Transects'!U:U,'Fish Transects'!$H:$H,'Fish per species per 100 m2'!$A467,'Fish Transects'!$B:$B,'Fish per species per 100 m2'!$C467,'Fish Transects'!$D:$D,'Fish per species per 100 m2'!$B467,'Fish Transects'!$E:$E,'Fish per species per 100 m2'!$D467)</f>
        <v>0</v>
      </c>
    </row>
    <row r="468" spans="1:7" x14ac:dyDescent="0.3">
      <c r="A468" t="s">
        <v>42</v>
      </c>
      <c r="B468" t="s">
        <v>160</v>
      </c>
      <c r="C468">
        <v>3</v>
      </c>
      <c r="D468">
        <v>3</v>
      </c>
      <c r="E468">
        <f>SUMIFS('Fish Transects'!S:S,'Fish Transects'!$H:$H,'Fish per species per 100 m2'!$A468,'Fish Transects'!$B:$B,'Fish per species per 100 m2'!$C468,'Fish Transects'!$D:$D,'Fish per species per 100 m2'!$B468,'Fish Transects'!$E:$E,'Fish per species per 100 m2'!$D468)</f>
        <v>1.6666666666666667</v>
      </c>
      <c r="F468">
        <f>SUMIFS('Fish Transects'!T:T,'Fish Transects'!$H:$H,'Fish per species per 100 m2'!$A468,'Fish Transects'!$B:$B,'Fish per species per 100 m2'!$C468,'Fish Transects'!$D:$D,'Fish per species per 100 m2'!$B468,'Fish Transects'!$E:$E,'Fish per species per 100 m2'!$D468)</f>
        <v>46.046205396407707</v>
      </c>
      <c r="G468">
        <f>SUMIFS('Fish Transects'!U:U,'Fish Transects'!$H:$H,'Fish per species per 100 m2'!$A468,'Fish Transects'!$B:$B,'Fish per species per 100 m2'!$C468,'Fish Transects'!$D:$D,'Fish per species per 100 m2'!$B468,'Fish Transects'!$E:$E,'Fish per species per 100 m2'!$D468)</f>
        <v>1.0590627241173771</v>
      </c>
    </row>
    <row r="469" spans="1:7" x14ac:dyDescent="0.3">
      <c r="A469" t="s">
        <v>44</v>
      </c>
      <c r="B469" t="s">
        <v>160</v>
      </c>
      <c r="C469">
        <v>3</v>
      </c>
      <c r="D469">
        <v>3</v>
      </c>
      <c r="E469">
        <f>SUMIFS('Fish Transects'!S:S,'Fish Transects'!$H:$H,'Fish per species per 100 m2'!$A469,'Fish Transects'!$B:$B,'Fish per species per 100 m2'!$C469,'Fish Transects'!$D:$D,'Fish per species per 100 m2'!$B469,'Fish Transects'!$E:$E,'Fish per species per 100 m2'!$D469)</f>
        <v>0</v>
      </c>
      <c r="F469">
        <f>SUMIFS('Fish Transects'!T:T,'Fish Transects'!$H:$H,'Fish per species per 100 m2'!$A469,'Fish Transects'!$B:$B,'Fish per species per 100 m2'!$C469,'Fish Transects'!$D:$D,'Fish per species per 100 m2'!$B469,'Fish Transects'!$E:$E,'Fish per species per 100 m2'!$D469)</f>
        <v>0</v>
      </c>
      <c r="G469">
        <f>SUMIFS('Fish Transects'!U:U,'Fish Transects'!$H:$H,'Fish per species per 100 m2'!$A469,'Fish Transects'!$B:$B,'Fish per species per 100 m2'!$C469,'Fish Transects'!$D:$D,'Fish per species per 100 m2'!$B469,'Fish Transects'!$E:$E,'Fish per species per 100 m2'!$D469)</f>
        <v>0</v>
      </c>
    </row>
    <row r="937" spans="2:7" x14ac:dyDescent="0.3">
      <c r="B937" t="s">
        <v>160</v>
      </c>
      <c r="C937">
        <v>3</v>
      </c>
      <c r="D937">
        <v>3</v>
      </c>
      <c r="E937" cm="1">
        <f t="array" ref="E937">SUM(SUMIFS(E$2:E$469,$B$2:$B$469,$B937,$C$2:$C$469,$C937,$D$2:$D$469,$D937,$A$2:$A$469,{"Blackear wrasse";"Sharpnose puffer";"French grunt";"Spotted trunkfish";"Bantail puffer";"Smooth trunkfish";"Honeycomb cowfish"}))</f>
        <v>1.6666666666666667</v>
      </c>
      <c r="F937" cm="1">
        <f t="array" ref="F937">SUM(SUMIFS(F$2:F$469,$B$2:$B$469,$B937,$C$2:$C$469,$C937,$D$2:$D$469,$D937,$A$2:$A$469,{"Blackear wrasse";"Sharpnose puffer";"French grunt";"Spotted trunkfish";"Bantail puffer";"Smooth trunkfish";"Honeycomb cowfish"}))</f>
        <v>46.046205396407707</v>
      </c>
      <c r="G937" cm="1">
        <f t="array" ref="G937">SUM(SUMIFS(G$2:G$469,$B$2:$B$469,$B937,$C$2:$C$469,$C937,$D$2:$D$469,$D937,$A$2:$A$469,{"Blackear wrasse";"Sharpnose puffer";"French grunt";"Spotted trunkfish";"Bantail puffer";"Smooth trunkfish";"Honeycomb cowfish"}))</f>
        <v>1.0590627241173771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C2C1-9B8B-4146-B073-BE646E1C3186}">
  <dimension ref="A1:F37"/>
  <sheetViews>
    <sheetView workbookViewId="0">
      <pane ySplit="1" topLeftCell="A2" activePane="bottomLeft" state="frozen"/>
      <selection pane="bottomLeft" activeCell="G5" sqref="G5"/>
    </sheetView>
    <sheetView workbookViewId="1"/>
  </sheetViews>
  <sheetFormatPr defaultRowHeight="14.4" x14ac:dyDescent="0.3"/>
  <cols>
    <col min="4" max="6" width="10.44140625" customWidth="1"/>
  </cols>
  <sheetData>
    <row r="1" spans="1:6" x14ac:dyDescent="0.3">
      <c r="A1" t="s">
        <v>2</v>
      </c>
      <c r="B1" t="s">
        <v>158</v>
      </c>
      <c r="C1" t="s">
        <v>67</v>
      </c>
      <c r="D1" t="s">
        <v>166</v>
      </c>
      <c r="E1" t="s">
        <v>165</v>
      </c>
      <c r="F1" t="s">
        <v>157</v>
      </c>
    </row>
    <row r="2" spans="1:6" x14ac:dyDescent="0.3">
      <c r="A2" t="s">
        <v>159</v>
      </c>
      <c r="B2">
        <v>1</v>
      </c>
      <c r="C2">
        <v>1</v>
      </c>
      <c r="D2">
        <f>SUMIFS('Fish per species per 100 m2'!E:E,'Fish per species per 100 m2'!$B:$B,'Fish total per 100m2'!$A2,'Fish per species per 100 m2'!$C:$C,'Fish total per 100m2'!$B2,'Fish per species per 100 m2'!$D:$D,'Fish total per 100m2'!$C2)</f>
        <v>96.75</v>
      </c>
      <c r="E2">
        <f>SUMIFS('Fish per species per 100 m2'!F:F,'Fish per species per 100 m2'!$B:$B,'Fish total per 100m2'!$A2,'Fish per species per 100 m2'!$C:$C,'Fish total per 100m2'!$B2,'Fish per species per 100 m2'!$D:$D,'Fish total per 100m2'!$C2)</f>
        <v>529.03650382566798</v>
      </c>
      <c r="F2">
        <f>SUMIFS('Fish per species per 100 m2'!G:G,'Fish per species per 100 m2'!$B:$B,'Fish total per 100m2'!$A2,'Fish per species per 100 m2'!$C:$C,'Fish total per 100m2'!$B2,'Fish per species per 100 m2'!$D:$D,'Fish total per 100m2'!$C2)</f>
        <v>53.243181742223634</v>
      </c>
    </row>
    <row r="3" spans="1:6" x14ac:dyDescent="0.3">
      <c r="A3" t="s">
        <v>159</v>
      </c>
      <c r="B3">
        <v>1</v>
      </c>
      <c r="C3">
        <v>2</v>
      </c>
      <c r="D3">
        <f>SUMIFS('Fish per species per 100 m2'!E:E,'Fish per species per 100 m2'!$B:$B,'Fish total per 100m2'!$A3,'Fish per species per 100 m2'!$C:$C,'Fish total per 100m2'!$B3,'Fish per species per 100 m2'!$D:$D,'Fish total per 100m2'!$C3)</f>
        <v>153.33333333333334</v>
      </c>
      <c r="E3">
        <f>SUMIFS('Fish per species per 100 m2'!F:F,'Fish per species per 100 m2'!$B:$B,'Fish total per 100m2'!$A3,'Fish per species per 100 m2'!$C:$C,'Fish total per 100m2'!$B3,'Fish per species per 100 m2'!$D:$D,'Fish total per 100m2'!$C3)</f>
        <v>2825.5282004272722</v>
      </c>
      <c r="F3">
        <f>SUMIFS('Fish per species per 100 m2'!G:G,'Fish per species per 100 m2'!$B:$B,'Fish total per 100m2'!$A3,'Fish per species per 100 m2'!$C:$C,'Fish total per 100m2'!$B3,'Fish per species per 100 m2'!$D:$D,'Fish total per 100m2'!$C3)</f>
        <v>879.16841713727933</v>
      </c>
    </row>
    <row r="4" spans="1:6" x14ac:dyDescent="0.3">
      <c r="A4" t="s">
        <v>159</v>
      </c>
      <c r="B4">
        <v>1</v>
      </c>
      <c r="C4">
        <v>3</v>
      </c>
      <c r="D4">
        <f>SUMIFS('Fish per species per 100 m2'!E:E,'Fish per species per 100 m2'!$B:$B,'Fish total per 100m2'!$A4,'Fish per species per 100 m2'!$C:$C,'Fish total per 100m2'!$B4,'Fish per species per 100 m2'!$D:$D,'Fish total per 100m2'!$C4)</f>
        <v>151.66666666666666</v>
      </c>
      <c r="E4">
        <f>SUMIFS('Fish per species per 100 m2'!F:F,'Fish per species per 100 m2'!$B:$B,'Fish total per 100m2'!$A4,'Fish per species per 100 m2'!$C:$C,'Fish total per 100m2'!$B4,'Fish per species per 100 m2'!$D:$D,'Fish total per 100m2'!$C4)</f>
        <v>1178.1782178766221</v>
      </c>
      <c r="F4">
        <f>SUMIFS('Fish per species per 100 m2'!G:G,'Fish per species per 100 m2'!$B:$B,'Fish total per 100m2'!$A4,'Fish per species per 100 m2'!$C:$C,'Fish total per 100m2'!$B4,'Fish per species per 100 m2'!$D:$D,'Fish total per 100m2'!$C4)</f>
        <v>69.233400021580451</v>
      </c>
    </row>
    <row r="5" spans="1:6" x14ac:dyDescent="0.3">
      <c r="A5" t="s">
        <v>159</v>
      </c>
      <c r="B5">
        <v>2</v>
      </c>
      <c r="C5">
        <v>1</v>
      </c>
      <c r="D5">
        <f>SUMIFS('Fish per species per 100 m2'!E:E,'Fish per species per 100 m2'!$B:$B,'Fish total per 100m2'!$A5,'Fish per species per 100 m2'!$C:$C,'Fish total per 100m2'!$B5,'Fish per species per 100 m2'!$D:$D,'Fish total per 100m2'!$C5)</f>
        <v>178.33333333333331</v>
      </c>
      <c r="E5">
        <f>SUMIFS('Fish per species per 100 m2'!F:F,'Fish per species per 100 m2'!$B:$B,'Fish total per 100m2'!$A5,'Fish per species per 100 m2'!$C:$C,'Fish total per 100m2'!$B5,'Fish per species per 100 m2'!$D:$D,'Fish total per 100m2'!$C5)</f>
        <v>633.20762625649422</v>
      </c>
      <c r="F5">
        <f>SUMIFS('Fish per species per 100 m2'!G:G,'Fish per species per 100 m2'!$B:$B,'Fish total per 100m2'!$A5,'Fish per species per 100 m2'!$C:$C,'Fish total per 100m2'!$B5,'Fish per species per 100 m2'!$D:$D,'Fish total per 100m2'!$C5)</f>
        <v>70.404007447405732</v>
      </c>
    </row>
    <row r="6" spans="1:6" x14ac:dyDescent="0.3">
      <c r="A6" t="s">
        <v>159</v>
      </c>
      <c r="B6">
        <v>2</v>
      </c>
      <c r="C6">
        <v>2</v>
      </c>
      <c r="D6">
        <f>SUMIFS('Fish per species per 100 m2'!E:E,'Fish per species per 100 m2'!$B:$B,'Fish total per 100m2'!$A6,'Fish per species per 100 m2'!$C:$C,'Fish total per 100m2'!$B6,'Fish per species per 100 m2'!$D:$D,'Fish total per 100m2'!$C6)</f>
        <v>184.99999999999997</v>
      </c>
      <c r="E6">
        <f>SUMIFS('Fish per species per 100 m2'!F:F,'Fish per species per 100 m2'!$B:$B,'Fish total per 100m2'!$A6,'Fish per species per 100 m2'!$C:$C,'Fish total per 100m2'!$B6,'Fish per species per 100 m2'!$D:$D,'Fish total per 100m2'!$C6)</f>
        <v>503.1850863364258</v>
      </c>
      <c r="F6">
        <f>SUMIFS('Fish per species per 100 m2'!G:G,'Fish per species per 100 m2'!$B:$B,'Fish total per 100m2'!$A6,'Fish per species per 100 m2'!$C:$C,'Fish total per 100m2'!$B6,'Fish per species per 100 m2'!$D:$D,'Fish total per 100m2'!$C6)</f>
        <v>19.523657519793503</v>
      </c>
    </row>
    <row r="7" spans="1:6" x14ac:dyDescent="0.3">
      <c r="A7" t="s">
        <v>159</v>
      </c>
      <c r="B7">
        <v>2</v>
      </c>
      <c r="C7">
        <v>3</v>
      </c>
      <c r="D7">
        <f>SUMIFS('Fish per species per 100 m2'!E:E,'Fish per species per 100 m2'!$B:$B,'Fish total per 100m2'!$A7,'Fish per species per 100 m2'!$C:$C,'Fish total per 100m2'!$B7,'Fish per species per 100 m2'!$D:$D,'Fish total per 100m2'!$C7)</f>
        <v>289.99999999999994</v>
      </c>
      <c r="E7">
        <f>SUMIFS('Fish per species per 100 m2'!F:F,'Fish per species per 100 m2'!$B:$B,'Fish total per 100m2'!$A7,'Fish per species per 100 m2'!$C:$C,'Fish total per 100m2'!$B7,'Fish per species per 100 m2'!$D:$D,'Fish total per 100m2'!$C7)</f>
        <v>265.05706461453974</v>
      </c>
      <c r="F7">
        <f>SUMIFS('Fish per species per 100 m2'!G:G,'Fish per species per 100 m2'!$B:$B,'Fish total per 100m2'!$A7,'Fish per species per 100 m2'!$C:$C,'Fish total per 100m2'!$B7,'Fish per species per 100 m2'!$D:$D,'Fish total per 100m2'!$C7)</f>
        <v>3.9844317989645641</v>
      </c>
    </row>
    <row r="8" spans="1:6" x14ac:dyDescent="0.3">
      <c r="A8" t="s">
        <v>159</v>
      </c>
      <c r="B8">
        <v>3</v>
      </c>
      <c r="C8">
        <v>1</v>
      </c>
      <c r="D8">
        <f>SUMIFS('Fish per species per 100 m2'!E:E,'Fish per species per 100 m2'!$B:$B,'Fish total per 100m2'!$A8,'Fish per species per 100 m2'!$C:$C,'Fish total per 100m2'!$B8,'Fish per species per 100 m2'!$D:$D,'Fish total per 100m2'!$C8)</f>
        <v>258.33333333333331</v>
      </c>
      <c r="E8">
        <f>SUMIFS('Fish per species per 100 m2'!F:F,'Fish per species per 100 m2'!$B:$B,'Fish total per 100m2'!$A8,'Fish per species per 100 m2'!$C:$C,'Fish total per 100m2'!$B8,'Fish per species per 100 m2'!$D:$D,'Fish total per 100m2'!$C8)</f>
        <v>1325.4858037354015</v>
      </c>
      <c r="F8">
        <f>SUMIFS('Fish per species per 100 m2'!G:G,'Fish per species per 100 m2'!$B:$B,'Fish total per 100m2'!$A8,'Fish per species per 100 m2'!$C:$C,'Fish total per 100m2'!$B8,'Fish per species per 100 m2'!$D:$D,'Fish total per 100m2'!$C8)</f>
        <v>25.999042171535443</v>
      </c>
    </row>
    <row r="9" spans="1:6" x14ac:dyDescent="0.3">
      <c r="A9" t="s">
        <v>159</v>
      </c>
      <c r="B9">
        <v>3</v>
      </c>
      <c r="C9">
        <v>2</v>
      </c>
      <c r="D9">
        <f>SUMIFS('Fish per species per 100 m2'!E:E,'Fish per species per 100 m2'!$B:$B,'Fish total per 100m2'!$A9,'Fish per species per 100 m2'!$C:$C,'Fish total per 100m2'!$B9,'Fish per species per 100 m2'!$D:$D,'Fish total per 100m2'!$C9)</f>
        <v>244.99999999999997</v>
      </c>
      <c r="E9">
        <f>SUMIFS('Fish per species per 100 m2'!F:F,'Fish per species per 100 m2'!$B:$B,'Fish total per 100m2'!$A9,'Fish per species per 100 m2'!$C:$C,'Fish total per 100m2'!$B9,'Fish per species per 100 m2'!$D:$D,'Fish total per 100m2'!$C9)</f>
        <v>1547.9927397048425</v>
      </c>
      <c r="F9">
        <f>SUMIFS('Fish per species per 100 m2'!G:G,'Fish per species per 100 m2'!$B:$B,'Fish total per 100m2'!$A9,'Fish per species per 100 m2'!$C:$C,'Fish total per 100m2'!$B9,'Fish per species per 100 m2'!$D:$D,'Fish total per 100m2'!$C9)</f>
        <v>81.368455333114724</v>
      </c>
    </row>
    <row r="10" spans="1:6" x14ac:dyDescent="0.3">
      <c r="A10" t="s">
        <v>159</v>
      </c>
      <c r="B10">
        <v>3</v>
      </c>
      <c r="C10">
        <v>3</v>
      </c>
      <c r="D10">
        <f>SUMIFS('Fish per species per 100 m2'!E:E,'Fish per species per 100 m2'!$B:$B,'Fish total per 100m2'!$A10,'Fish per species per 100 m2'!$C:$C,'Fish total per 100m2'!$B10,'Fish per species per 100 m2'!$D:$D,'Fish total per 100m2'!$C10)</f>
        <v>163.33333333333334</v>
      </c>
      <c r="E10">
        <f>SUMIFS('Fish per species per 100 m2'!F:F,'Fish per species per 100 m2'!$B:$B,'Fish total per 100m2'!$A10,'Fish per species per 100 m2'!$C:$C,'Fish total per 100m2'!$B10,'Fish per species per 100 m2'!$D:$D,'Fish total per 100m2'!$C10)</f>
        <v>668.64087067126547</v>
      </c>
      <c r="F10">
        <f>SUMIFS('Fish per species per 100 m2'!G:G,'Fish per species per 100 m2'!$B:$B,'Fish total per 100m2'!$A10,'Fish per species per 100 m2'!$C:$C,'Fish total per 100m2'!$B10,'Fish per species per 100 m2'!$D:$D,'Fish total per 100m2'!$C10)</f>
        <v>15.945242229258227</v>
      </c>
    </row>
    <row r="11" spans="1:6" x14ac:dyDescent="0.3">
      <c r="A11" t="s">
        <v>160</v>
      </c>
      <c r="B11">
        <v>1</v>
      </c>
      <c r="C11">
        <v>1</v>
      </c>
      <c r="D11">
        <f>SUMIFS('Fish per species per 100 m2'!E:E,'Fish per species per 100 m2'!$B:$B,'Fish total per 100m2'!$A11,'Fish per species per 100 m2'!$C:$C,'Fish total per 100m2'!$B11,'Fish per species per 100 m2'!$D:$D,'Fish total per 100m2'!$C11)</f>
        <v>233.33333333333334</v>
      </c>
      <c r="E11">
        <f>SUMIFS('Fish per species per 100 m2'!F:F,'Fish per species per 100 m2'!$B:$B,'Fish total per 100m2'!$A11,'Fish per species per 100 m2'!$C:$C,'Fish total per 100m2'!$B11,'Fish per species per 100 m2'!$D:$D,'Fish total per 100m2'!$C11)</f>
        <v>1640.2208148339514</v>
      </c>
      <c r="F11">
        <f>SUMIFS('Fish per species per 100 m2'!G:G,'Fish per species per 100 m2'!$B:$B,'Fish total per 100m2'!$A11,'Fish per species per 100 m2'!$C:$C,'Fish total per 100m2'!$B11,'Fish per species per 100 m2'!$D:$D,'Fish total per 100m2'!$C11)</f>
        <v>161.55451435237225</v>
      </c>
    </row>
    <row r="12" spans="1:6" x14ac:dyDescent="0.3">
      <c r="A12" t="s">
        <v>160</v>
      </c>
      <c r="B12">
        <v>1</v>
      </c>
      <c r="C12">
        <v>2</v>
      </c>
      <c r="D12">
        <f>SUMIFS('Fish per species per 100 m2'!E:E,'Fish per species per 100 m2'!$B:$B,'Fish total per 100m2'!$A12,'Fish per species per 100 m2'!$C:$C,'Fish total per 100m2'!$B12,'Fish per species per 100 m2'!$D:$D,'Fish total per 100m2'!$C12)</f>
        <v>198.33333333333334</v>
      </c>
      <c r="E12">
        <f>SUMIFS('Fish per species per 100 m2'!F:F,'Fish per species per 100 m2'!$B:$B,'Fish total per 100m2'!$A12,'Fish per species per 100 m2'!$C:$C,'Fish total per 100m2'!$B12,'Fish per species per 100 m2'!$D:$D,'Fish total per 100m2'!$C12)</f>
        <v>1504.3506491789972</v>
      </c>
      <c r="F12">
        <f>SUMIFS('Fish per species per 100 m2'!G:G,'Fish per species per 100 m2'!$B:$B,'Fish total per 100m2'!$A12,'Fish per species per 100 m2'!$C:$C,'Fish total per 100m2'!$B12,'Fish per species per 100 m2'!$D:$D,'Fish total per 100m2'!$C12)</f>
        <v>69.073422731661353</v>
      </c>
    </row>
    <row r="13" spans="1:6" x14ac:dyDescent="0.3">
      <c r="A13" t="s">
        <v>160</v>
      </c>
      <c r="B13">
        <v>1</v>
      </c>
      <c r="C13">
        <v>3</v>
      </c>
      <c r="D13">
        <f>SUMIFS('Fish per species per 100 m2'!E:E,'Fish per species per 100 m2'!$B:$B,'Fish total per 100m2'!$A13,'Fish per species per 100 m2'!$C:$C,'Fish total per 100m2'!$B13,'Fish per species per 100 m2'!$D:$D,'Fish total per 100m2'!$C13)</f>
        <v>239.99999999999997</v>
      </c>
      <c r="E13">
        <f>SUMIFS('Fish per species per 100 m2'!F:F,'Fish per species per 100 m2'!$B:$B,'Fish total per 100m2'!$A13,'Fish per species per 100 m2'!$C:$C,'Fish total per 100m2'!$B13,'Fish per species per 100 m2'!$D:$D,'Fish total per 100m2'!$C13)</f>
        <v>258.17089331906311</v>
      </c>
      <c r="F13">
        <f>SUMIFS('Fish per species per 100 m2'!G:G,'Fish per species per 100 m2'!$B:$B,'Fish total per 100m2'!$A13,'Fish per species per 100 m2'!$C:$C,'Fish total per 100m2'!$B13,'Fish per species per 100 m2'!$D:$D,'Fish total per 100m2'!$C13)</f>
        <v>11.847661508441902</v>
      </c>
    </row>
    <row r="14" spans="1:6" x14ac:dyDescent="0.3">
      <c r="A14" t="s">
        <v>160</v>
      </c>
      <c r="B14">
        <v>2</v>
      </c>
      <c r="C14">
        <v>1</v>
      </c>
      <c r="D14">
        <f>SUMIFS('Fish per species per 100 m2'!E:E,'Fish per species per 100 m2'!$B:$B,'Fish total per 100m2'!$A14,'Fish per species per 100 m2'!$C:$C,'Fish total per 100m2'!$B14,'Fish per species per 100 m2'!$D:$D,'Fish total per 100m2'!$C14)</f>
        <v>281.66666666666669</v>
      </c>
      <c r="E14">
        <f>SUMIFS('Fish per species per 100 m2'!F:F,'Fish per species per 100 m2'!$B:$B,'Fish total per 100m2'!$A14,'Fish per species per 100 m2'!$C:$C,'Fish total per 100m2'!$B14,'Fish per species per 100 m2'!$D:$D,'Fish total per 100m2'!$C14)</f>
        <v>203.26115234661989</v>
      </c>
      <c r="F14">
        <f>SUMIFS('Fish per species per 100 m2'!G:G,'Fish per species per 100 m2'!$B:$B,'Fish total per 100m2'!$A14,'Fish per species per 100 m2'!$C:$C,'Fish total per 100m2'!$B14,'Fish per species per 100 m2'!$D:$D,'Fish total per 100m2'!$C14)</f>
        <v>3.1740234863051917</v>
      </c>
    </row>
    <row r="15" spans="1:6" x14ac:dyDescent="0.3">
      <c r="A15" t="s">
        <v>160</v>
      </c>
      <c r="B15">
        <v>2</v>
      </c>
      <c r="C15">
        <v>2</v>
      </c>
      <c r="D15">
        <f>SUMIFS('Fish per species per 100 m2'!E:E,'Fish per species per 100 m2'!$B:$B,'Fish total per 100m2'!$A15,'Fish per species per 100 m2'!$C:$C,'Fish total per 100m2'!$B15,'Fish per species per 100 m2'!$D:$D,'Fish total per 100m2'!$C15)</f>
        <v>378.33333333333331</v>
      </c>
      <c r="E15">
        <f>SUMIFS('Fish per species per 100 m2'!F:F,'Fish per species per 100 m2'!$B:$B,'Fish total per 100m2'!$A15,'Fish per species per 100 m2'!$C:$C,'Fish total per 100m2'!$B15,'Fish per species per 100 m2'!$D:$D,'Fish total per 100m2'!$C15)</f>
        <v>258.31497313364781</v>
      </c>
      <c r="F15">
        <f>SUMIFS('Fish per species per 100 m2'!G:G,'Fish per species per 100 m2'!$B:$B,'Fish total per 100m2'!$A15,'Fish per species per 100 m2'!$C:$C,'Fish total per 100m2'!$B15,'Fish per species per 100 m2'!$D:$D,'Fish total per 100m2'!$C15)</f>
        <v>23.540648346222284</v>
      </c>
    </row>
    <row r="16" spans="1:6" x14ac:dyDescent="0.3">
      <c r="A16" t="s">
        <v>160</v>
      </c>
      <c r="B16">
        <v>2</v>
      </c>
      <c r="C16">
        <v>3</v>
      </c>
      <c r="D16">
        <f>SUMIFS('Fish per species per 100 m2'!E:E,'Fish per species per 100 m2'!$B:$B,'Fish total per 100m2'!$A16,'Fish per species per 100 m2'!$C:$C,'Fish total per 100m2'!$B16,'Fish per species per 100 m2'!$D:$D,'Fish total per 100m2'!$C16)</f>
        <v>296.66666666666669</v>
      </c>
      <c r="E16">
        <f>SUMIFS('Fish per species per 100 m2'!F:F,'Fish per species per 100 m2'!$B:$B,'Fish total per 100m2'!$A16,'Fish per species per 100 m2'!$C:$C,'Fish total per 100m2'!$B16,'Fish per species per 100 m2'!$D:$D,'Fish total per 100m2'!$C16)</f>
        <v>4051.2119114089173</v>
      </c>
      <c r="F16">
        <f>SUMIFS('Fish per species per 100 m2'!G:G,'Fish per species per 100 m2'!$B:$B,'Fish total per 100m2'!$A16,'Fish per species per 100 m2'!$C:$C,'Fish total per 100m2'!$B16,'Fish per species per 100 m2'!$D:$D,'Fish total per 100m2'!$C16)</f>
        <v>636.32037520966082</v>
      </c>
    </row>
    <row r="17" spans="1:6" x14ac:dyDescent="0.3">
      <c r="A17" t="s">
        <v>160</v>
      </c>
      <c r="B17">
        <v>3</v>
      </c>
      <c r="C17">
        <v>1</v>
      </c>
      <c r="D17">
        <f>SUMIFS('Fish per species per 100 m2'!E:E,'Fish per species per 100 m2'!$B:$B,'Fish total per 100m2'!$A17,'Fish per species per 100 m2'!$C:$C,'Fish total per 100m2'!$B17,'Fish per species per 100 m2'!$D:$D,'Fish total per 100m2'!$C17)</f>
        <v>183.33333333333331</v>
      </c>
      <c r="E17">
        <f>SUMIFS('Fish per species per 100 m2'!F:F,'Fish per species per 100 m2'!$B:$B,'Fish total per 100m2'!$A17,'Fish per species per 100 m2'!$C:$C,'Fish total per 100m2'!$B17,'Fish per species per 100 m2'!$D:$D,'Fish total per 100m2'!$C17)</f>
        <v>122.62384473153033</v>
      </c>
      <c r="F17">
        <f>SUMIFS('Fish per species per 100 m2'!G:G,'Fish per species per 100 m2'!$B:$B,'Fish total per 100m2'!$A17,'Fish per species per 100 m2'!$C:$C,'Fish total per 100m2'!$B17,'Fish per species per 100 m2'!$D:$D,'Fish total per 100m2'!$C17)</f>
        <v>2.0724184136918042</v>
      </c>
    </row>
    <row r="18" spans="1:6" x14ac:dyDescent="0.3">
      <c r="A18" t="s">
        <v>160</v>
      </c>
      <c r="B18">
        <v>3</v>
      </c>
      <c r="C18">
        <v>2</v>
      </c>
      <c r="D18">
        <f>SUMIFS('Fish per species per 100 m2'!E:E,'Fish per species per 100 m2'!$B:$B,'Fish total per 100m2'!$A18,'Fish per species per 100 m2'!$C:$C,'Fish total per 100m2'!$B18,'Fish per species per 100 m2'!$D:$D,'Fish total per 100m2'!$C18)</f>
        <v>239.99999999999994</v>
      </c>
      <c r="E18">
        <f>SUMIFS('Fish per species per 100 m2'!F:F,'Fish per species per 100 m2'!$B:$B,'Fish total per 100m2'!$A18,'Fish per species per 100 m2'!$C:$C,'Fish total per 100m2'!$B18,'Fish per species per 100 m2'!$D:$D,'Fish total per 100m2'!$C18)</f>
        <v>2562.4233754955603</v>
      </c>
      <c r="F18">
        <f>SUMIFS('Fish per species per 100 m2'!G:G,'Fish per species per 100 m2'!$B:$B,'Fish total per 100m2'!$A18,'Fish per species per 100 m2'!$C:$C,'Fish total per 100m2'!$B18,'Fish per species per 100 m2'!$D:$D,'Fish total per 100m2'!$C18)</f>
        <v>353.47383378464485</v>
      </c>
    </row>
    <row r="19" spans="1:6" x14ac:dyDescent="0.3">
      <c r="A19" t="s">
        <v>160</v>
      </c>
      <c r="B19">
        <v>3</v>
      </c>
      <c r="C19">
        <v>3</v>
      </c>
      <c r="D19">
        <f>SUMIFS('Fish per species per 100 m2'!E:E,'Fish per species per 100 m2'!$B:$B,'Fish total per 100m2'!$A19,'Fish per species per 100 m2'!$C:$C,'Fish total per 100m2'!$B19,'Fish per species per 100 m2'!$D:$D,'Fish total per 100m2'!$C19)</f>
        <v>233.33333333333331</v>
      </c>
      <c r="E19">
        <f>SUMIFS('Fish per species per 100 m2'!F:F,'Fish per species per 100 m2'!$B:$B,'Fish total per 100m2'!$A19,'Fish per species per 100 m2'!$C:$C,'Fish total per 100m2'!$B19,'Fish per species per 100 m2'!$D:$D,'Fish total per 100m2'!$C19)</f>
        <v>959.70680385525338</v>
      </c>
      <c r="F19">
        <f>SUMIFS('Fish per species per 100 m2'!G:G,'Fish per species per 100 m2'!$B:$B,'Fish total per 100m2'!$A19,'Fish per species per 100 m2'!$C:$C,'Fish total per 100m2'!$B19,'Fish per species per 100 m2'!$D:$D,'Fish total per 100m2'!$C19)</f>
        <v>22.615895077374901</v>
      </c>
    </row>
    <row r="20" spans="1:6" x14ac:dyDescent="0.3">
      <c r="A20" t="s">
        <v>161</v>
      </c>
      <c r="B20">
        <v>1</v>
      </c>
      <c r="C20">
        <v>1</v>
      </c>
      <c r="D20">
        <f>SUMIFS('Fish per species per 100 m2'!E:E,'Fish per species per 100 m2'!$B:$B,'Fish total per 100m2'!$A20,'Fish per species per 100 m2'!$C:$C,'Fish total per 100m2'!$B20,'Fish per species per 100 m2'!$D:$D,'Fish total per 100m2'!$C20)</f>
        <v>153.33333333333331</v>
      </c>
      <c r="E20">
        <f>SUMIFS('Fish per species per 100 m2'!F:F,'Fish per species per 100 m2'!$B:$B,'Fish total per 100m2'!$A20,'Fish per species per 100 m2'!$C:$C,'Fish total per 100m2'!$B20,'Fish per species per 100 m2'!$D:$D,'Fish total per 100m2'!$C20)</f>
        <v>1189.2202224792193</v>
      </c>
      <c r="F20">
        <f>SUMIFS('Fish per species per 100 m2'!G:G,'Fish per species per 100 m2'!$B:$B,'Fish total per 100m2'!$A20,'Fish per species per 100 m2'!$C:$C,'Fish total per 100m2'!$B20,'Fish per species per 100 m2'!$D:$D,'Fish total per 100m2'!$C20)</f>
        <v>18.554592048636341</v>
      </c>
    </row>
    <row r="21" spans="1:6" x14ac:dyDescent="0.3">
      <c r="A21" t="s">
        <v>161</v>
      </c>
      <c r="B21">
        <v>1</v>
      </c>
      <c r="C21">
        <v>2</v>
      </c>
      <c r="D21">
        <f>SUMIFS('Fish per species per 100 m2'!E:E,'Fish per species per 100 m2'!$B:$B,'Fish total per 100m2'!$A21,'Fish per species per 100 m2'!$C:$C,'Fish total per 100m2'!$B21,'Fish per species per 100 m2'!$D:$D,'Fish total per 100m2'!$C21)</f>
        <v>18.333333333333332</v>
      </c>
      <c r="E21">
        <f>SUMIFS('Fish per species per 100 m2'!F:F,'Fish per species per 100 m2'!$B:$B,'Fish total per 100m2'!$A21,'Fish per species per 100 m2'!$C:$C,'Fish total per 100m2'!$B21,'Fish per species per 100 m2'!$D:$D,'Fish total per 100m2'!$C21)</f>
        <v>209.68712201784666</v>
      </c>
      <c r="F21">
        <f>SUMIFS('Fish per species per 100 m2'!G:G,'Fish per species per 100 m2'!$B:$B,'Fish total per 100m2'!$A21,'Fish per species per 100 m2'!$C:$C,'Fish total per 100m2'!$B21,'Fish per species per 100 m2'!$D:$D,'Fish total per 100m2'!$C21)</f>
        <v>3.1453068302677001</v>
      </c>
    </row>
    <row r="22" spans="1:6" x14ac:dyDescent="0.3">
      <c r="A22" t="s">
        <v>161</v>
      </c>
      <c r="B22">
        <v>1</v>
      </c>
      <c r="C22">
        <v>3</v>
      </c>
      <c r="D22">
        <f>SUMIFS('Fish per species per 100 m2'!E:E,'Fish per species per 100 m2'!$B:$B,'Fish total per 100m2'!$A22,'Fish per species per 100 m2'!$C:$C,'Fish total per 100m2'!$B22,'Fish per species per 100 m2'!$D:$D,'Fish total per 100m2'!$C22)</f>
        <v>209.99999999999997</v>
      </c>
      <c r="E22">
        <f>SUMIFS('Fish per species per 100 m2'!F:F,'Fish per species per 100 m2'!$B:$B,'Fish total per 100m2'!$A22,'Fish per species per 100 m2'!$C:$C,'Fish total per 100m2'!$B22,'Fish per species per 100 m2'!$D:$D,'Fish total per 100m2'!$C22)</f>
        <v>817.29786786416594</v>
      </c>
      <c r="F22">
        <f>SUMIFS('Fish per species per 100 m2'!G:G,'Fish per species per 100 m2'!$B:$B,'Fish total per 100m2'!$A22,'Fish per species per 100 m2'!$C:$C,'Fish total per 100m2'!$B22,'Fish per species per 100 m2'!$D:$D,'Fish total per 100m2'!$C22)</f>
        <v>57.788798218423466</v>
      </c>
    </row>
    <row r="23" spans="1:6" x14ac:dyDescent="0.3">
      <c r="A23" t="s">
        <v>161</v>
      </c>
      <c r="B23">
        <v>2</v>
      </c>
      <c r="C23">
        <v>1</v>
      </c>
      <c r="D23">
        <f>SUMIFS('Fish per species per 100 m2'!E:E,'Fish per species per 100 m2'!$B:$B,'Fish total per 100m2'!$A23,'Fish per species per 100 m2'!$C:$C,'Fish total per 100m2'!$B23,'Fish per species per 100 m2'!$D:$D,'Fish total per 100m2'!$C23)</f>
        <v>78.333333333333343</v>
      </c>
      <c r="E23">
        <f>SUMIFS('Fish per species per 100 m2'!F:F,'Fish per species per 100 m2'!$B:$B,'Fish total per 100m2'!$A23,'Fish per species per 100 m2'!$C:$C,'Fish total per 100m2'!$B23,'Fish per species per 100 m2'!$D:$D,'Fish total per 100m2'!$C23)</f>
        <v>1298.2101564027571</v>
      </c>
      <c r="F23">
        <f>SUMIFS('Fish per species per 100 m2'!G:G,'Fish per species per 100 m2'!$B:$B,'Fish total per 100m2'!$A23,'Fish per species per 100 m2'!$C:$C,'Fish total per 100m2'!$B23,'Fish per species per 100 m2'!$D:$D,'Fish total per 100m2'!$C23)</f>
        <v>65.556548304144556</v>
      </c>
    </row>
    <row r="24" spans="1:6" x14ac:dyDescent="0.3">
      <c r="A24" t="s">
        <v>161</v>
      </c>
      <c r="B24">
        <v>2</v>
      </c>
      <c r="C24">
        <v>2</v>
      </c>
      <c r="D24">
        <f>SUMIFS('Fish per species per 100 m2'!E:E,'Fish per species per 100 m2'!$B:$B,'Fish total per 100m2'!$A24,'Fish per species per 100 m2'!$C:$C,'Fish total per 100m2'!$B24,'Fish per species per 100 m2'!$D:$D,'Fish total per 100m2'!$C24)</f>
        <v>128.33333333333334</v>
      </c>
      <c r="E24">
        <f>SUMIFS('Fish per species per 100 m2'!F:F,'Fish per species per 100 m2'!$B:$B,'Fish total per 100m2'!$A24,'Fish per species per 100 m2'!$C:$C,'Fish total per 100m2'!$B24,'Fish per species per 100 m2'!$D:$D,'Fish total per 100m2'!$C24)</f>
        <v>605.57261481548676</v>
      </c>
      <c r="F24">
        <f>SUMIFS('Fish per species per 100 m2'!G:G,'Fish per species per 100 m2'!$B:$B,'Fish total per 100m2'!$A24,'Fish per species per 100 m2'!$C:$C,'Fish total per 100m2'!$B24,'Fish per species per 100 m2'!$D:$D,'Fish total per 100m2'!$C24)</f>
        <v>9.089306442063279</v>
      </c>
    </row>
    <row r="25" spans="1:6" x14ac:dyDescent="0.3">
      <c r="A25" t="s">
        <v>161</v>
      </c>
      <c r="B25">
        <v>2</v>
      </c>
      <c r="C25">
        <v>3</v>
      </c>
      <c r="D25">
        <f>SUMIFS('Fish per species per 100 m2'!E:E,'Fish per species per 100 m2'!$B:$B,'Fish total per 100m2'!$A25,'Fish per species per 100 m2'!$C:$C,'Fish total per 100m2'!$B25,'Fish per species per 100 m2'!$D:$D,'Fish total per 100m2'!$C25)</f>
        <v>186.66666666666663</v>
      </c>
      <c r="E25">
        <f>SUMIFS('Fish per species per 100 m2'!F:F,'Fish per species per 100 m2'!$B:$B,'Fish total per 100m2'!$A25,'Fish per species per 100 m2'!$C:$C,'Fish total per 100m2'!$B25,'Fish per species per 100 m2'!$D:$D,'Fish total per 100m2'!$C25)</f>
        <v>1185.366865113414</v>
      </c>
      <c r="F25">
        <f>SUMIFS('Fish per species per 100 m2'!G:G,'Fish per species per 100 m2'!$B:$B,'Fish total per 100m2'!$A25,'Fish per species per 100 m2'!$C:$C,'Fish total per 100m2'!$B25,'Fish per species per 100 m2'!$D:$D,'Fish total per 100m2'!$C25)</f>
        <v>56.059929442635401</v>
      </c>
    </row>
    <row r="26" spans="1:6" x14ac:dyDescent="0.3">
      <c r="A26" t="s">
        <v>161</v>
      </c>
      <c r="B26">
        <v>3</v>
      </c>
      <c r="C26">
        <v>1</v>
      </c>
      <c r="D26">
        <f>SUMIFS('Fish per species per 100 m2'!E:E,'Fish per species per 100 m2'!$B:$B,'Fish total per 100m2'!$A26,'Fish per species per 100 m2'!$C:$C,'Fish total per 100m2'!$B26,'Fish per species per 100 m2'!$D:$D,'Fish total per 100m2'!$C26)</f>
        <v>63.333333333333329</v>
      </c>
      <c r="E26">
        <f>SUMIFS('Fish per species per 100 m2'!F:F,'Fish per species per 100 m2'!$B:$B,'Fish total per 100m2'!$A26,'Fish per species per 100 m2'!$C:$C,'Fish total per 100m2'!$B26,'Fish per species per 100 m2'!$D:$D,'Fish total per 100m2'!$C26)</f>
        <v>584.19236762187984</v>
      </c>
      <c r="F26">
        <f>SUMIFS('Fish per species per 100 m2'!G:G,'Fish per species per 100 m2'!$B:$B,'Fish total per 100m2'!$A26,'Fish per species per 100 m2'!$C:$C,'Fish total per 100m2'!$B26,'Fish per species per 100 m2'!$D:$D,'Fish total per 100m2'!$C26)</f>
        <v>8.7628855143281985</v>
      </c>
    </row>
    <row r="27" spans="1:6" x14ac:dyDescent="0.3">
      <c r="A27" t="s">
        <v>161</v>
      </c>
      <c r="B27">
        <v>3</v>
      </c>
      <c r="C27">
        <v>2</v>
      </c>
      <c r="D27">
        <f>SUMIFS('Fish per species per 100 m2'!E:E,'Fish per species per 100 m2'!$B:$B,'Fish total per 100m2'!$A27,'Fish per species per 100 m2'!$C:$C,'Fish total per 100m2'!$B27,'Fish per species per 100 m2'!$D:$D,'Fish total per 100m2'!$C27)</f>
        <v>201.66666666666666</v>
      </c>
      <c r="E27">
        <f>SUMIFS('Fish per species per 100 m2'!F:F,'Fish per species per 100 m2'!$B:$B,'Fish total per 100m2'!$A27,'Fish per species per 100 m2'!$C:$C,'Fish total per 100m2'!$B27,'Fish per species per 100 m2'!$D:$D,'Fish total per 100m2'!$C27)</f>
        <v>122.56109079664937</v>
      </c>
      <c r="F27">
        <f>SUMIFS('Fish per species per 100 m2'!G:G,'Fish per species per 100 m2'!$B:$B,'Fish total per 100m2'!$A27,'Fish per species per 100 m2'!$C:$C,'Fish total per 100m2'!$B27,'Fish per species per 100 m2'!$D:$D,'Fish total per 100m2'!$C27)</f>
        <v>1.8412749718652297</v>
      </c>
    </row>
    <row r="28" spans="1:6" x14ac:dyDescent="0.3">
      <c r="A28" t="s">
        <v>161</v>
      </c>
      <c r="B28">
        <v>3</v>
      </c>
      <c r="C28">
        <v>3</v>
      </c>
      <c r="D28">
        <f>SUMIFS('Fish per species per 100 m2'!E:E,'Fish per species per 100 m2'!$B:$B,'Fish total per 100m2'!$A28,'Fish per species per 100 m2'!$C:$C,'Fish total per 100m2'!$B28,'Fish per species per 100 m2'!$D:$D,'Fish total per 100m2'!$C28)</f>
        <v>110</v>
      </c>
      <c r="E28">
        <f>SUMIFS('Fish per species per 100 m2'!F:F,'Fish per species per 100 m2'!$B:$B,'Fish total per 100m2'!$A28,'Fish per species per 100 m2'!$C:$C,'Fish total per 100m2'!$B28,'Fish per species per 100 m2'!$D:$D,'Fish total per 100m2'!$C28)</f>
        <v>175.059001570764</v>
      </c>
      <c r="F28">
        <f>SUMIFS('Fish per species per 100 m2'!G:G,'Fish per species per 100 m2'!$B:$B,'Fish total per 100m2'!$A28,'Fish per species per 100 m2'!$C:$C,'Fish total per 100m2'!$B28,'Fish per species per 100 m2'!$D:$D,'Fish total per 100m2'!$C28)</f>
        <v>4.5210526868041301</v>
      </c>
    </row>
    <row r="29" spans="1:6" x14ac:dyDescent="0.3">
      <c r="A29" t="s">
        <v>162</v>
      </c>
      <c r="B29">
        <v>1</v>
      </c>
      <c r="C29">
        <v>1</v>
      </c>
      <c r="D29">
        <f>SUMIFS('Fish per species per 100 m2'!E:E,'Fish per species per 100 m2'!$B:$B,'Fish total per 100m2'!$A29,'Fish per species per 100 m2'!$C:$C,'Fish total per 100m2'!$B29,'Fish per species per 100 m2'!$D:$D,'Fish total per 100m2'!$C29)</f>
        <v>305.00000000000006</v>
      </c>
      <c r="E29">
        <f>SUMIFS('Fish per species per 100 m2'!F:F,'Fish per species per 100 m2'!$B:$B,'Fish total per 100m2'!$A29,'Fish per species per 100 m2'!$C:$C,'Fish total per 100m2'!$B29,'Fish per species per 100 m2'!$D:$D,'Fish total per 100m2'!$C29)</f>
        <v>418.72067970346893</v>
      </c>
      <c r="F29">
        <f>SUMIFS('Fish per species per 100 m2'!G:G,'Fish per species per 100 m2'!$B:$B,'Fish total per 100m2'!$A29,'Fish per species per 100 m2'!$C:$C,'Fish total per 100m2'!$B29,'Fish per species per 100 m2'!$D:$D,'Fish total per 100m2'!$C29)</f>
        <v>48.364910129350733</v>
      </c>
    </row>
    <row r="30" spans="1:6" x14ac:dyDescent="0.3">
      <c r="A30" t="s">
        <v>162</v>
      </c>
      <c r="B30">
        <v>1</v>
      </c>
      <c r="C30">
        <v>2</v>
      </c>
      <c r="D30">
        <f>SUMIFS('Fish per species per 100 m2'!E:E,'Fish per species per 100 m2'!$B:$B,'Fish total per 100m2'!$A30,'Fish per species per 100 m2'!$C:$C,'Fish total per 100m2'!$B30,'Fish per species per 100 m2'!$D:$D,'Fish total per 100m2'!$C30)</f>
        <v>730</v>
      </c>
      <c r="E30">
        <f>SUMIFS('Fish per species per 100 m2'!F:F,'Fish per species per 100 m2'!$B:$B,'Fish total per 100m2'!$A30,'Fish per species per 100 m2'!$C:$C,'Fish total per 100m2'!$B30,'Fish per species per 100 m2'!$D:$D,'Fish total per 100m2'!$C30)</f>
        <v>1517.3202630269766</v>
      </c>
      <c r="F30">
        <f>SUMIFS('Fish per species per 100 m2'!G:G,'Fish per species per 100 m2'!$B:$B,'Fish total per 100m2'!$A30,'Fish per species per 100 m2'!$C:$C,'Fish total per 100m2'!$B30,'Fish per species per 100 m2'!$D:$D,'Fish total per 100m2'!$C30)</f>
        <v>160.64683261263809</v>
      </c>
    </row>
    <row r="31" spans="1:6" x14ac:dyDescent="0.3">
      <c r="A31" t="s">
        <v>162</v>
      </c>
      <c r="B31">
        <v>1</v>
      </c>
      <c r="C31">
        <v>3</v>
      </c>
      <c r="D31">
        <f>SUMIFS('Fish per species per 100 m2'!E:E,'Fish per species per 100 m2'!$B:$B,'Fish total per 100m2'!$A31,'Fish per species per 100 m2'!$C:$C,'Fish total per 100m2'!$B31,'Fish per species per 100 m2'!$D:$D,'Fish total per 100m2'!$C31)</f>
        <v>601.66666666666663</v>
      </c>
      <c r="E31">
        <f>SUMIFS('Fish per species per 100 m2'!F:F,'Fish per species per 100 m2'!$B:$B,'Fish total per 100m2'!$A31,'Fish per species per 100 m2'!$C:$C,'Fish total per 100m2'!$B31,'Fish per species per 100 m2'!$D:$D,'Fish total per 100m2'!$C31)</f>
        <v>1295.5406530311911</v>
      </c>
      <c r="F31">
        <f>SUMIFS('Fish per species per 100 m2'!G:G,'Fish per species per 100 m2'!$B:$B,'Fish total per 100m2'!$A31,'Fish per species per 100 m2'!$C:$C,'Fish total per 100m2'!$B31,'Fish per species per 100 m2'!$D:$D,'Fish total per 100m2'!$C31)</f>
        <v>176.85429529260097</v>
      </c>
    </row>
    <row r="32" spans="1:6" x14ac:dyDescent="0.3">
      <c r="A32" t="s">
        <v>162</v>
      </c>
      <c r="B32">
        <v>2</v>
      </c>
      <c r="C32">
        <v>1</v>
      </c>
      <c r="D32">
        <f>SUMIFS('Fish per species per 100 m2'!E:E,'Fish per species per 100 m2'!$B:$B,'Fish total per 100m2'!$A32,'Fish per species per 100 m2'!$C:$C,'Fish total per 100m2'!$B32,'Fish per species per 100 m2'!$D:$D,'Fish total per 100m2'!$C32)</f>
        <v>773.33333333333337</v>
      </c>
      <c r="E32">
        <f>SUMIFS('Fish per species per 100 m2'!F:F,'Fish per species per 100 m2'!$B:$B,'Fish total per 100m2'!$A32,'Fish per species per 100 m2'!$C:$C,'Fish total per 100m2'!$B32,'Fish per species per 100 m2'!$D:$D,'Fish total per 100m2'!$C32)</f>
        <v>2907.3260103299135</v>
      </c>
      <c r="F32">
        <f>SUMIFS('Fish per species per 100 m2'!G:G,'Fish per species per 100 m2'!$B:$B,'Fish total per 100m2'!$A32,'Fish per species per 100 m2'!$C:$C,'Fish total per 100m2'!$B32,'Fish per species per 100 m2'!$D:$D,'Fish total per 100m2'!$C32)</f>
        <v>47.125403305843285</v>
      </c>
    </row>
    <row r="33" spans="1:6" x14ac:dyDescent="0.3">
      <c r="A33" t="s">
        <v>162</v>
      </c>
      <c r="B33">
        <v>2</v>
      </c>
      <c r="C33">
        <v>2</v>
      </c>
      <c r="D33">
        <f>SUMIFS('Fish per species per 100 m2'!E:E,'Fish per species per 100 m2'!$B:$B,'Fish total per 100m2'!$A33,'Fish per species per 100 m2'!$C:$C,'Fish total per 100m2'!$B33,'Fish per species per 100 m2'!$D:$D,'Fish total per 100m2'!$C33)</f>
        <v>316.66666666666669</v>
      </c>
      <c r="E33">
        <f>SUMIFS('Fish per species per 100 m2'!F:F,'Fish per species per 100 m2'!$B:$B,'Fish total per 100m2'!$A33,'Fish per species per 100 m2'!$C:$C,'Fish total per 100m2'!$B33,'Fish per species per 100 m2'!$D:$D,'Fish total per 100m2'!$C33)</f>
        <v>3902.8648045374166</v>
      </c>
      <c r="F33">
        <f>SUMIFS('Fish per species per 100 m2'!G:G,'Fish per species per 100 m2'!$B:$B,'Fish total per 100m2'!$A33,'Fish per species per 100 m2'!$C:$C,'Fish total per 100m2'!$B33,'Fish per species per 100 m2'!$D:$D,'Fish total per 100m2'!$C33)</f>
        <v>368.35216842333313</v>
      </c>
    </row>
    <row r="34" spans="1:6" x14ac:dyDescent="0.3">
      <c r="A34" t="s">
        <v>162</v>
      </c>
      <c r="B34">
        <v>2</v>
      </c>
      <c r="C34">
        <v>3</v>
      </c>
      <c r="D34">
        <f>SUMIFS('Fish per species per 100 m2'!E:E,'Fish per species per 100 m2'!$B:$B,'Fish total per 100m2'!$A34,'Fish per species per 100 m2'!$C:$C,'Fish total per 100m2'!$B34,'Fish per species per 100 m2'!$D:$D,'Fish total per 100m2'!$C34)</f>
        <v>776.66666666666663</v>
      </c>
      <c r="E34">
        <f>SUMIFS('Fish per species per 100 m2'!F:F,'Fish per species per 100 m2'!$B:$B,'Fish total per 100m2'!$A34,'Fish per species per 100 m2'!$C:$C,'Fish total per 100m2'!$B34,'Fish per species per 100 m2'!$D:$D,'Fish total per 100m2'!$C34)</f>
        <v>3906.2139345440319</v>
      </c>
      <c r="F34">
        <f>SUMIFS('Fish per species per 100 m2'!G:G,'Fish per species per 100 m2'!$B:$B,'Fish total per 100m2'!$A34,'Fish per species per 100 m2'!$C:$C,'Fish total per 100m2'!$B34,'Fish per species per 100 m2'!$D:$D,'Fish total per 100m2'!$C34)</f>
        <v>203.65012945540093</v>
      </c>
    </row>
    <row r="35" spans="1:6" x14ac:dyDescent="0.3">
      <c r="A35" t="s">
        <v>162</v>
      </c>
      <c r="B35">
        <v>3</v>
      </c>
      <c r="C35">
        <v>1</v>
      </c>
      <c r="D35">
        <f>SUMIFS('Fish per species per 100 m2'!E:E,'Fish per species per 100 m2'!$B:$B,'Fish total per 100m2'!$A35,'Fish per species per 100 m2'!$C:$C,'Fish total per 100m2'!$B35,'Fish per species per 100 m2'!$D:$D,'Fish total per 100m2'!$C35)</f>
        <v>301.66666666666663</v>
      </c>
      <c r="E35">
        <f>SUMIFS('Fish per species per 100 m2'!F:F,'Fish per species per 100 m2'!$B:$B,'Fish total per 100m2'!$A35,'Fish per species per 100 m2'!$C:$C,'Fish total per 100m2'!$B35,'Fish per species per 100 m2'!$D:$D,'Fish total per 100m2'!$C35)</f>
        <v>434.43691537835838</v>
      </c>
      <c r="F35">
        <f>SUMIFS('Fish per species per 100 m2'!G:G,'Fish per species per 100 m2'!$B:$B,'Fish total per 100m2'!$A35,'Fish per species per 100 m2'!$C:$C,'Fish total per 100m2'!$B35,'Fish per species per 100 m2'!$D:$D,'Fish total per 100m2'!$C35)</f>
        <v>6.7496144733942263</v>
      </c>
    </row>
    <row r="36" spans="1:6" x14ac:dyDescent="0.3">
      <c r="A36" t="s">
        <v>162</v>
      </c>
      <c r="B36">
        <v>3</v>
      </c>
      <c r="C36">
        <v>2</v>
      </c>
      <c r="D36">
        <f>SUMIFS('Fish per species per 100 m2'!E:E,'Fish per species per 100 m2'!$B:$B,'Fish total per 100m2'!$A36,'Fish per species per 100 m2'!$C:$C,'Fish total per 100m2'!$B36,'Fish per species per 100 m2'!$D:$D,'Fish total per 100m2'!$C36)</f>
        <v>330</v>
      </c>
      <c r="E36">
        <f>SUMIFS('Fish per species per 100 m2'!F:F,'Fish per species per 100 m2'!$B:$B,'Fish total per 100m2'!$A36,'Fish per species per 100 m2'!$C:$C,'Fish total per 100m2'!$B36,'Fish per species per 100 m2'!$D:$D,'Fish total per 100m2'!$C36)</f>
        <v>477.66514580331852</v>
      </c>
      <c r="F36">
        <f>SUMIFS('Fish per species per 100 m2'!G:G,'Fish per species per 100 m2'!$B:$B,'Fish total per 100m2'!$A36,'Fish per species per 100 m2'!$C:$C,'Fish total per 100m2'!$B36,'Fish per species per 100 m2'!$D:$D,'Fish total per 100m2'!$C36)</f>
        <v>7.1649771870497787</v>
      </c>
    </row>
    <row r="37" spans="1:6" x14ac:dyDescent="0.3">
      <c r="A37" t="s">
        <v>162</v>
      </c>
      <c r="B37">
        <v>3</v>
      </c>
      <c r="C37">
        <v>3</v>
      </c>
      <c r="D37">
        <f>SUMIFS('Fish per species per 100 m2'!E:E,'Fish per species per 100 m2'!$B:$B,'Fish total per 100m2'!$A37,'Fish per species per 100 m2'!$C:$C,'Fish total per 100m2'!$B37,'Fish per species per 100 m2'!$D:$D,'Fish total per 100m2'!$C37)</f>
        <v>276.66666666666663</v>
      </c>
      <c r="E37">
        <f>SUMIFS('Fish per species per 100 m2'!F:F,'Fish per species per 100 m2'!$B:$B,'Fish total per 100m2'!$A37,'Fish per species per 100 m2'!$C:$C,'Fish total per 100m2'!$B37,'Fish per species per 100 m2'!$D:$D,'Fish total per 100m2'!$C37)</f>
        <v>1067.5399543936696</v>
      </c>
      <c r="F37">
        <f>SUMIFS('Fish per species per 100 m2'!G:G,'Fish per species per 100 m2'!$B:$B,'Fish total per 100m2'!$A37,'Fish per species per 100 m2'!$C:$C,'Fish total per 100m2'!$B37,'Fish per species per 100 m2'!$D:$D,'Fish total per 100m2'!$C37)</f>
        <v>57.071422935135281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B85F-6415-AA4A-959D-7A8DF4F15230}">
  <dimension ref="A1:U139"/>
  <sheetViews>
    <sheetView workbookViewId="0">
      <selection activeCell="P2" sqref="P2:P139"/>
    </sheetView>
    <sheetView topLeftCell="A129" workbookViewId="1">
      <selection activeCell="M137" sqref="M137"/>
    </sheetView>
  </sheetViews>
  <sheetFormatPr defaultColWidth="11.44140625" defaultRowHeight="14.4" x14ac:dyDescent="0.3"/>
  <cols>
    <col min="2" max="2" width="11.44140625" style="12"/>
    <col min="5" max="5" width="10.88671875" style="2"/>
    <col min="6" max="6" width="16.6640625" bestFit="1" customWidth="1"/>
    <col min="8" max="8" width="10.88671875" style="2"/>
  </cols>
  <sheetData>
    <row r="1" spans="1:21" x14ac:dyDescent="0.3">
      <c r="A1" t="s">
        <v>0</v>
      </c>
      <c r="B1" s="12" t="s">
        <v>158</v>
      </c>
      <c r="C1" t="s">
        <v>1</v>
      </c>
      <c r="D1" t="s">
        <v>2</v>
      </c>
      <c r="E1" s="2" t="s">
        <v>5</v>
      </c>
      <c r="F1" t="s">
        <v>6</v>
      </c>
      <c r="G1" t="s">
        <v>7</v>
      </c>
      <c r="H1" s="2" t="s">
        <v>8</v>
      </c>
      <c r="I1" t="s">
        <v>9</v>
      </c>
      <c r="J1" t="s">
        <v>153</v>
      </c>
      <c r="K1" t="s">
        <v>146</v>
      </c>
      <c r="L1" t="s">
        <v>147</v>
      </c>
      <c r="M1" t="s">
        <v>151</v>
      </c>
      <c r="N1" t="s">
        <v>152</v>
      </c>
      <c r="O1" t="s">
        <v>156</v>
      </c>
      <c r="P1" t="s">
        <v>157</v>
      </c>
    </row>
    <row r="2" spans="1:21" x14ac:dyDescent="0.3">
      <c r="A2" s="1">
        <v>45050</v>
      </c>
      <c r="B2" s="12">
        <v>1</v>
      </c>
      <c r="C2" s="1" t="s">
        <v>10</v>
      </c>
      <c r="D2" t="s">
        <v>159</v>
      </c>
      <c r="E2" s="2" t="s">
        <v>54</v>
      </c>
      <c r="F2" t="s">
        <v>38</v>
      </c>
      <c r="G2" t="s">
        <v>55</v>
      </c>
      <c r="H2" s="2" t="s">
        <v>14</v>
      </c>
      <c r="I2">
        <v>1</v>
      </c>
      <c r="J2">
        <v>17.5</v>
      </c>
      <c r="K2">
        <v>2.9499999999999998E-2</v>
      </c>
      <c r="L2">
        <v>3</v>
      </c>
      <c r="M2">
        <v>1</v>
      </c>
      <c r="N2" s="12">
        <f>(K2*((J2*M2)^L2))*I2</f>
        <v>158.1015625</v>
      </c>
      <c r="O2" s="9">
        <v>10</v>
      </c>
      <c r="P2">
        <f>N2*(O2/100)</f>
        <v>15.81015625</v>
      </c>
      <c r="S2" s="2"/>
      <c r="U2" s="2"/>
    </row>
    <row r="3" spans="1:21" x14ac:dyDescent="0.3">
      <c r="A3" s="1">
        <v>45050</v>
      </c>
      <c r="B3" s="12">
        <v>1</v>
      </c>
      <c r="C3" s="1" t="s">
        <v>10</v>
      </c>
      <c r="D3" t="s">
        <v>159</v>
      </c>
      <c r="E3" s="2" t="s">
        <v>54</v>
      </c>
      <c r="F3" t="s">
        <v>12</v>
      </c>
      <c r="G3" t="s">
        <v>13</v>
      </c>
      <c r="H3" s="2" t="s">
        <v>14</v>
      </c>
      <c r="I3">
        <v>2</v>
      </c>
      <c r="J3">
        <v>17.5</v>
      </c>
      <c r="K3">
        <v>1.44E-2</v>
      </c>
      <c r="L3">
        <v>3.0529999999999999</v>
      </c>
      <c r="M3">
        <v>1</v>
      </c>
      <c r="N3" s="12">
        <f t="shared" ref="N3:N66" si="0">(K3*((J3*M3)^L3))*I3</f>
        <v>179.63363177030988</v>
      </c>
      <c r="O3" s="9">
        <v>14.4</v>
      </c>
      <c r="P3">
        <f t="shared" ref="P3:P66" si="1">N3*(O3/100)</f>
        <v>25.867242974924626</v>
      </c>
      <c r="S3" s="2"/>
      <c r="U3" s="2"/>
    </row>
    <row r="4" spans="1:21" x14ac:dyDescent="0.3">
      <c r="A4" s="1">
        <v>45050</v>
      </c>
      <c r="B4" s="12">
        <v>1</v>
      </c>
      <c r="C4" s="1" t="s">
        <v>10</v>
      </c>
      <c r="D4" t="s">
        <v>159</v>
      </c>
      <c r="E4" s="2" t="s">
        <v>54</v>
      </c>
      <c r="F4" t="s">
        <v>12</v>
      </c>
      <c r="G4" t="s">
        <v>13</v>
      </c>
      <c r="H4" s="2" t="s">
        <v>15</v>
      </c>
      <c r="I4">
        <v>1</v>
      </c>
      <c r="J4">
        <v>22.5</v>
      </c>
      <c r="K4">
        <v>1.44E-2</v>
      </c>
      <c r="L4">
        <v>3.0529999999999999</v>
      </c>
      <c r="M4">
        <v>1</v>
      </c>
      <c r="N4" s="12">
        <f t="shared" si="0"/>
        <v>193.45311175969545</v>
      </c>
      <c r="O4" s="9">
        <v>14.4</v>
      </c>
      <c r="P4">
        <f t="shared" si="1"/>
        <v>27.857248093396148</v>
      </c>
      <c r="S4" s="2"/>
      <c r="U4" s="2"/>
    </row>
    <row r="5" spans="1:21" x14ac:dyDescent="0.3">
      <c r="A5" s="1">
        <v>45050</v>
      </c>
      <c r="B5" s="12">
        <v>1</v>
      </c>
      <c r="C5" s="1" t="s">
        <v>10</v>
      </c>
      <c r="D5" t="s">
        <v>159</v>
      </c>
      <c r="E5" s="2" t="s">
        <v>54</v>
      </c>
      <c r="F5" t="s">
        <v>12</v>
      </c>
      <c r="G5" t="s">
        <v>13</v>
      </c>
      <c r="H5" s="2" t="s">
        <v>16</v>
      </c>
      <c r="I5">
        <v>2</v>
      </c>
      <c r="J5">
        <v>27.5</v>
      </c>
      <c r="K5">
        <v>1.44E-2</v>
      </c>
      <c r="L5">
        <v>3.0529999999999999</v>
      </c>
      <c r="M5">
        <v>1</v>
      </c>
      <c r="N5" s="12">
        <f t="shared" si="0"/>
        <v>713.96217191508595</v>
      </c>
      <c r="O5" s="9">
        <v>14.4</v>
      </c>
      <c r="P5">
        <f t="shared" si="1"/>
        <v>102.81055275577239</v>
      </c>
      <c r="S5" s="2"/>
      <c r="U5" s="2"/>
    </row>
    <row r="6" spans="1:21" x14ac:dyDescent="0.3">
      <c r="A6" s="1">
        <v>45050</v>
      </c>
      <c r="B6" s="12">
        <v>1</v>
      </c>
      <c r="C6" s="1" t="s">
        <v>10</v>
      </c>
      <c r="D6" t="s">
        <v>159</v>
      </c>
      <c r="E6" s="2" t="s">
        <v>54</v>
      </c>
      <c r="F6" t="s">
        <v>17</v>
      </c>
      <c r="G6" t="s">
        <v>18</v>
      </c>
      <c r="H6" s="2" t="s">
        <v>14</v>
      </c>
      <c r="I6">
        <v>3</v>
      </c>
      <c r="J6">
        <v>17.5</v>
      </c>
      <c r="K6">
        <v>5.1900000000000002E-3</v>
      </c>
      <c r="L6">
        <v>3.375</v>
      </c>
      <c r="M6">
        <v>1</v>
      </c>
      <c r="N6" s="12">
        <f t="shared" si="0"/>
        <v>244.08552593424355</v>
      </c>
      <c r="O6" s="9">
        <v>3</v>
      </c>
      <c r="P6">
        <f t="shared" si="1"/>
        <v>7.3225657780273066</v>
      </c>
      <c r="S6" s="2"/>
      <c r="U6" s="2"/>
    </row>
    <row r="7" spans="1:21" x14ac:dyDescent="0.3">
      <c r="A7" s="1">
        <v>45050</v>
      </c>
      <c r="B7" s="12">
        <v>1</v>
      </c>
      <c r="C7" s="1" t="s">
        <v>10</v>
      </c>
      <c r="D7" t="s">
        <v>159</v>
      </c>
      <c r="E7" s="2" t="s">
        <v>54</v>
      </c>
      <c r="F7" t="s">
        <v>56</v>
      </c>
      <c r="G7" t="s">
        <v>24</v>
      </c>
      <c r="H7" s="2" t="s">
        <v>16</v>
      </c>
      <c r="I7">
        <v>1</v>
      </c>
      <c r="J7">
        <v>27.5</v>
      </c>
      <c r="K7">
        <v>1.17E-2</v>
      </c>
      <c r="L7">
        <v>3.2</v>
      </c>
      <c r="M7">
        <v>0.86805555555555558</v>
      </c>
      <c r="N7" s="12">
        <f t="shared" si="0"/>
        <v>300.19437409411364</v>
      </c>
      <c r="O7" s="9">
        <v>53.5</v>
      </c>
      <c r="P7">
        <f t="shared" si="1"/>
        <v>160.60399014035082</v>
      </c>
      <c r="S7" s="2"/>
      <c r="U7" s="2"/>
    </row>
    <row r="8" spans="1:21" x14ac:dyDescent="0.3">
      <c r="A8" s="1">
        <v>45050</v>
      </c>
      <c r="B8" s="12">
        <v>1</v>
      </c>
      <c r="C8" s="1" t="s">
        <v>10</v>
      </c>
      <c r="D8" t="s">
        <v>159</v>
      </c>
      <c r="E8" s="2" t="s">
        <v>54</v>
      </c>
      <c r="F8" t="s">
        <v>56</v>
      </c>
      <c r="G8" t="s">
        <v>24</v>
      </c>
      <c r="H8" s="2" t="s">
        <v>27</v>
      </c>
      <c r="I8">
        <v>1</v>
      </c>
      <c r="J8">
        <v>32.5</v>
      </c>
      <c r="K8">
        <v>1.17E-2</v>
      </c>
      <c r="L8">
        <v>3.2</v>
      </c>
      <c r="M8">
        <v>0.86805555555555558</v>
      </c>
      <c r="N8" s="12">
        <f t="shared" si="0"/>
        <v>512.34757360540812</v>
      </c>
      <c r="O8" s="9">
        <v>53.5</v>
      </c>
      <c r="P8">
        <f t="shared" si="1"/>
        <v>274.10595187889334</v>
      </c>
      <c r="S8" s="2"/>
      <c r="U8" s="2"/>
    </row>
    <row r="9" spans="1:21" x14ac:dyDescent="0.3">
      <c r="A9" s="1">
        <v>45050</v>
      </c>
      <c r="B9" s="12">
        <v>1</v>
      </c>
      <c r="C9" s="1" t="s">
        <v>10</v>
      </c>
      <c r="D9" t="s">
        <v>159</v>
      </c>
      <c r="E9" s="2" t="s">
        <v>54</v>
      </c>
      <c r="F9" t="s">
        <v>25</v>
      </c>
      <c r="G9" t="s">
        <v>26</v>
      </c>
      <c r="H9" s="2" t="s">
        <v>19</v>
      </c>
      <c r="I9">
        <v>4</v>
      </c>
      <c r="J9">
        <v>12.5</v>
      </c>
      <c r="K9">
        <v>4.0399999999999998E-2</v>
      </c>
      <c r="L9">
        <v>2.74</v>
      </c>
      <c r="M9">
        <v>0.92936802973977695</v>
      </c>
      <c r="N9" s="12">
        <f t="shared" si="0"/>
        <v>133.9088155492627</v>
      </c>
      <c r="O9" s="9">
        <v>10.9</v>
      </c>
      <c r="P9">
        <f t="shared" si="1"/>
        <v>14.596060894869634</v>
      </c>
      <c r="S9" s="2"/>
      <c r="U9" s="2"/>
    </row>
    <row r="10" spans="1:21" x14ac:dyDescent="0.3">
      <c r="A10" s="1">
        <v>45050</v>
      </c>
      <c r="B10" s="12">
        <v>1</v>
      </c>
      <c r="C10" s="1" t="s">
        <v>10</v>
      </c>
      <c r="D10" t="s">
        <v>159</v>
      </c>
      <c r="E10" s="2" t="s">
        <v>54</v>
      </c>
      <c r="F10" t="s">
        <v>25</v>
      </c>
      <c r="G10" t="s">
        <v>26</v>
      </c>
      <c r="H10" s="2" t="s">
        <v>15</v>
      </c>
      <c r="I10">
        <v>2</v>
      </c>
      <c r="J10">
        <v>22.5</v>
      </c>
      <c r="K10">
        <v>4.0399999999999998E-2</v>
      </c>
      <c r="L10">
        <v>2.74</v>
      </c>
      <c r="M10">
        <v>0.92936802973977695</v>
      </c>
      <c r="N10" s="12">
        <f t="shared" si="0"/>
        <v>335.13966943223562</v>
      </c>
      <c r="O10" s="9">
        <v>10.9</v>
      </c>
      <c r="P10">
        <f t="shared" si="1"/>
        <v>36.530223968113681</v>
      </c>
      <c r="S10" s="2"/>
      <c r="U10" s="2"/>
    </row>
    <row r="11" spans="1:21" x14ac:dyDescent="0.3">
      <c r="A11" s="1">
        <v>45050</v>
      </c>
      <c r="B11" s="12">
        <v>1</v>
      </c>
      <c r="C11" s="1" t="s">
        <v>10</v>
      </c>
      <c r="D11" t="s">
        <v>159</v>
      </c>
      <c r="E11" s="2" t="s">
        <v>54</v>
      </c>
      <c r="F11" t="s">
        <v>25</v>
      </c>
      <c r="G11" t="s">
        <v>26</v>
      </c>
      <c r="H11" s="2" t="s">
        <v>16</v>
      </c>
      <c r="I11">
        <v>12</v>
      </c>
      <c r="J11">
        <v>27.5</v>
      </c>
      <c r="K11">
        <v>4.0399999999999998E-2</v>
      </c>
      <c r="L11">
        <v>2.74</v>
      </c>
      <c r="M11">
        <v>0.92936802973977695</v>
      </c>
      <c r="N11" s="12">
        <f t="shared" si="0"/>
        <v>3484.7254632619224</v>
      </c>
      <c r="O11" s="9">
        <v>10.9</v>
      </c>
      <c r="P11">
        <f t="shared" si="1"/>
        <v>379.83507549554952</v>
      </c>
      <c r="S11" s="2"/>
      <c r="U11" s="2"/>
    </row>
    <row r="12" spans="1:21" x14ac:dyDescent="0.3">
      <c r="A12" s="1">
        <v>45050</v>
      </c>
      <c r="B12" s="12">
        <v>1</v>
      </c>
      <c r="C12" s="1" t="s">
        <v>10</v>
      </c>
      <c r="D12" t="s">
        <v>159</v>
      </c>
      <c r="E12" s="2" t="s">
        <v>54</v>
      </c>
      <c r="F12" t="s">
        <v>32</v>
      </c>
      <c r="G12" t="s">
        <v>33</v>
      </c>
      <c r="H12" s="2" t="s">
        <v>19</v>
      </c>
      <c r="I12">
        <v>9</v>
      </c>
      <c r="J12">
        <v>12.5</v>
      </c>
      <c r="K12">
        <v>1.7000000000000001E-2</v>
      </c>
      <c r="L12">
        <v>3.05</v>
      </c>
      <c r="M12">
        <v>0.9174311926605504</v>
      </c>
      <c r="N12" s="12">
        <f t="shared" si="0"/>
        <v>260.68506572663728</v>
      </c>
      <c r="O12" s="9">
        <v>1.5</v>
      </c>
      <c r="P12">
        <f t="shared" si="1"/>
        <v>3.9102759858995588</v>
      </c>
      <c r="S12" s="2"/>
      <c r="U12" s="2"/>
    </row>
    <row r="13" spans="1:21" x14ac:dyDescent="0.3">
      <c r="A13" s="1">
        <v>45050</v>
      </c>
      <c r="B13" s="12">
        <v>1</v>
      </c>
      <c r="C13" s="1" t="s">
        <v>10</v>
      </c>
      <c r="D13" t="s">
        <v>159</v>
      </c>
      <c r="E13" s="2" t="s">
        <v>54</v>
      </c>
      <c r="F13" t="s">
        <v>32</v>
      </c>
      <c r="G13" t="s">
        <v>33</v>
      </c>
      <c r="H13" s="2" t="s">
        <v>14</v>
      </c>
      <c r="I13">
        <v>1</v>
      </c>
      <c r="J13">
        <v>17.5</v>
      </c>
      <c r="K13">
        <v>1.7000000000000001E-2</v>
      </c>
      <c r="L13">
        <v>3.05</v>
      </c>
      <c r="M13">
        <v>0.9174311926605504</v>
      </c>
      <c r="N13" s="12">
        <f t="shared" si="0"/>
        <v>80.828431478999704</v>
      </c>
      <c r="O13" s="9">
        <v>1.5</v>
      </c>
      <c r="P13">
        <f t="shared" si="1"/>
        <v>1.2124264721849956</v>
      </c>
      <c r="S13" s="2"/>
      <c r="U13" s="2"/>
    </row>
    <row r="14" spans="1:21" x14ac:dyDescent="0.3">
      <c r="A14" s="1">
        <v>45050</v>
      </c>
      <c r="B14" s="12">
        <v>1</v>
      </c>
      <c r="C14" s="1" t="s">
        <v>10</v>
      </c>
      <c r="D14" t="s">
        <v>160</v>
      </c>
      <c r="E14" s="2" t="s">
        <v>54</v>
      </c>
      <c r="F14" t="s">
        <v>30</v>
      </c>
      <c r="G14" t="s">
        <v>31</v>
      </c>
      <c r="H14" s="2" t="s">
        <v>22</v>
      </c>
      <c r="I14">
        <v>1</v>
      </c>
      <c r="J14">
        <v>7.5</v>
      </c>
      <c r="K14">
        <v>7.2900000000000006E-2</v>
      </c>
      <c r="L14">
        <v>2.5</v>
      </c>
      <c r="M14">
        <v>1</v>
      </c>
      <c r="N14" s="12">
        <f t="shared" si="0"/>
        <v>11.230024061848111</v>
      </c>
      <c r="O14" s="9">
        <v>3.8</v>
      </c>
      <c r="P14">
        <f t="shared" si="1"/>
        <v>0.42674091435022821</v>
      </c>
      <c r="S14" s="2"/>
      <c r="U14" s="2"/>
    </row>
    <row r="15" spans="1:21" x14ac:dyDescent="0.3">
      <c r="A15" s="1">
        <v>45050</v>
      </c>
      <c r="B15" s="12">
        <v>1</v>
      </c>
      <c r="C15" s="1" t="s">
        <v>10</v>
      </c>
      <c r="D15" t="s">
        <v>160</v>
      </c>
      <c r="E15" s="2" t="s">
        <v>54</v>
      </c>
      <c r="F15" t="s">
        <v>42</v>
      </c>
      <c r="G15" s="3" t="s">
        <v>43</v>
      </c>
      <c r="H15" s="2" t="s">
        <v>22</v>
      </c>
      <c r="I15">
        <v>2</v>
      </c>
      <c r="J15">
        <v>7.5</v>
      </c>
      <c r="K15">
        <v>0.309</v>
      </c>
      <c r="L15">
        <v>2.23</v>
      </c>
      <c r="M15">
        <v>1</v>
      </c>
      <c r="N15" s="12">
        <f t="shared" si="0"/>
        <v>55.255446475689247</v>
      </c>
      <c r="O15" s="9">
        <v>2.2999999999999998</v>
      </c>
      <c r="P15">
        <f t="shared" si="1"/>
        <v>1.2708752689408527</v>
      </c>
      <c r="S15" s="2"/>
      <c r="U15" s="2"/>
    </row>
    <row r="16" spans="1:21" x14ac:dyDescent="0.3">
      <c r="A16" s="1">
        <v>45050</v>
      </c>
      <c r="B16" s="12">
        <v>1</v>
      </c>
      <c r="C16" s="1" t="s">
        <v>10</v>
      </c>
      <c r="D16" t="s">
        <v>160</v>
      </c>
      <c r="E16" s="2" t="s">
        <v>54</v>
      </c>
      <c r="F16" t="s">
        <v>12</v>
      </c>
      <c r="G16" t="s">
        <v>13</v>
      </c>
      <c r="H16" s="2" t="s">
        <v>14</v>
      </c>
      <c r="I16">
        <v>2</v>
      </c>
      <c r="J16">
        <v>17.5</v>
      </c>
      <c r="K16">
        <v>1.44E-2</v>
      </c>
      <c r="L16">
        <v>3.0529999999999999</v>
      </c>
      <c r="M16">
        <v>1</v>
      </c>
      <c r="N16" s="12">
        <f t="shared" si="0"/>
        <v>179.63363177030988</v>
      </c>
      <c r="O16" s="9">
        <v>14.4</v>
      </c>
      <c r="P16">
        <f t="shared" si="1"/>
        <v>25.867242974924626</v>
      </c>
      <c r="S16" s="2"/>
      <c r="U16" s="2"/>
    </row>
    <row r="17" spans="1:21" x14ac:dyDescent="0.3">
      <c r="A17" s="1">
        <v>45050</v>
      </c>
      <c r="B17" s="12">
        <v>1</v>
      </c>
      <c r="C17" s="1" t="s">
        <v>10</v>
      </c>
      <c r="D17" t="s">
        <v>160</v>
      </c>
      <c r="E17" s="2" t="s">
        <v>54</v>
      </c>
      <c r="F17" t="s">
        <v>12</v>
      </c>
      <c r="G17" t="s">
        <v>13</v>
      </c>
      <c r="H17" s="2" t="s">
        <v>15</v>
      </c>
      <c r="I17">
        <v>5</v>
      </c>
      <c r="J17">
        <v>22.5</v>
      </c>
      <c r="K17">
        <v>1.44E-2</v>
      </c>
      <c r="L17">
        <v>3.0529999999999999</v>
      </c>
      <c r="M17">
        <v>1</v>
      </c>
      <c r="N17" s="12">
        <f>(K17*((J17*M17)^L17))*I17</f>
        <v>967.26555879847729</v>
      </c>
      <c r="O17" s="9">
        <v>14.4</v>
      </c>
      <c r="P17">
        <f t="shared" si="1"/>
        <v>139.28624046698076</v>
      </c>
      <c r="S17" s="2"/>
      <c r="U17" s="2"/>
    </row>
    <row r="18" spans="1:21" x14ac:dyDescent="0.3">
      <c r="A18" s="1">
        <v>45050</v>
      </c>
      <c r="B18" s="12">
        <v>1</v>
      </c>
      <c r="C18" s="1" t="s">
        <v>10</v>
      </c>
      <c r="D18" t="s">
        <v>160</v>
      </c>
      <c r="E18" s="2" t="s">
        <v>54</v>
      </c>
      <c r="F18" t="s">
        <v>12</v>
      </c>
      <c r="G18" t="s">
        <v>13</v>
      </c>
      <c r="H18" s="2" t="s">
        <v>16</v>
      </c>
      <c r="I18">
        <v>4</v>
      </c>
      <c r="J18">
        <v>27.5</v>
      </c>
      <c r="K18">
        <v>1.44E-2</v>
      </c>
      <c r="L18">
        <v>3.0529999999999999</v>
      </c>
      <c r="M18">
        <v>1</v>
      </c>
      <c r="N18" s="12">
        <f t="shared" si="0"/>
        <v>1427.9243438301719</v>
      </c>
      <c r="O18" s="9">
        <v>14.4</v>
      </c>
      <c r="P18">
        <f t="shared" si="1"/>
        <v>205.62110551154478</v>
      </c>
      <c r="S18" s="2"/>
      <c r="U18" s="2"/>
    </row>
    <row r="19" spans="1:21" x14ac:dyDescent="0.3">
      <c r="A19" s="1">
        <v>45050</v>
      </c>
      <c r="B19" s="12">
        <v>1</v>
      </c>
      <c r="C19" s="1" t="s">
        <v>10</v>
      </c>
      <c r="D19" t="s">
        <v>160</v>
      </c>
      <c r="E19" s="2" t="s">
        <v>54</v>
      </c>
      <c r="F19" t="s">
        <v>12</v>
      </c>
      <c r="G19" t="s">
        <v>13</v>
      </c>
      <c r="H19" s="2" t="s">
        <v>27</v>
      </c>
      <c r="I19">
        <v>1</v>
      </c>
      <c r="J19">
        <v>32.5</v>
      </c>
      <c r="K19">
        <v>1.44E-2</v>
      </c>
      <c r="L19">
        <v>3.0529999999999999</v>
      </c>
      <c r="M19">
        <v>1</v>
      </c>
      <c r="N19" s="12">
        <f t="shared" si="0"/>
        <v>594.48704254455936</v>
      </c>
      <c r="O19" s="9">
        <v>14.4</v>
      </c>
      <c r="P19">
        <f t="shared" si="1"/>
        <v>85.606134126416563</v>
      </c>
      <c r="S19" s="2"/>
      <c r="U19" s="2"/>
    </row>
    <row r="20" spans="1:21" x14ac:dyDescent="0.3">
      <c r="A20" s="1">
        <v>45050</v>
      </c>
      <c r="B20" s="12">
        <v>1</v>
      </c>
      <c r="C20" s="1" t="s">
        <v>10</v>
      </c>
      <c r="D20" t="s">
        <v>160</v>
      </c>
      <c r="E20" s="2" t="s">
        <v>54</v>
      </c>
      <c r="F20" t="s">
        <v>149</v>
      </c>
      <c r="G20" t="s">
        <v>35</v>
      </c>
      <c r="H20" s="2" t="s">
        <v>16</v>
      </c>
      <c r="I20">
        <v>1</v>
      </c>
      <c r="J20">
        <v>27.5</v>
      </c>
      <c r="K20">
        <v>1.3100000000000001E-2</v>
      </c>
      <c r="L20">
        <v>3.0379999999999998</v>
      </c>
      <c r="M20">
        <v>1</v>
      </c>
      <c r="N20" s="12">
        <f t="shared" si="0"/>
        <v>309.0039417905499</v>
      </c>
      <c r="O20" s="9">
        <v>19.899999999999999</v>
      </c>
      <c r="P20">
        <f t="shared" si="1"/>
        <v>61.491784416319426</v>
      </c>
      <c r="S20" s="2"/>
      <c r="U20" s="2"/>
    </row>
    <row r="21" spans="1:21" x14ac:dyDescent="0.3">
      <c r="A21" s="1">
        <v>45050</v>
      </c>
      <c r="B21" s="12">
        <v>1</v>
      </c>
      <c r="C21" s="1" t="s">
        <v>10</v>
      </c>
      <c r="D21" t="s">
        <v>160</v>
      </c>
      <c r="E21" s="2" t="s">
        <v>54</v>
      </c>
      <c r="F21" t="s">
        <v>25</v>
      </c>
      <c r="G21" t="s">
        <v>26</v>
      </c>
      <c r="H21" s="2" t="s">
        <v>14</v>
      </c>
      <c r="I21">
        <v>2</v>
      </c>
      <c r="J21">
        <v>17.5</v>
      </c>
      <c r="K21">
        <v>4.0399999999999998E-2</v>
      </c>
      <c r="L21">
        <v>2.74</v>
      </c>
      <c r="M21">
        <v>0.92936802973977695</v>
      </c>
      <c r="N21" s="12">
        <f t="shared" si="0"/>
        <v>168.33328191052468</v>
      </c>
      <c r="O21" s="9">
        <v>10.9</v>
      </c>
      <c r="P21">
        <f t="shared" si="1"/>
        <v>18.348327728247188</v>
      </c>
      <c r="S21" s="2"/>
      <c r="U21" s="2"/>
    </row>
    <row r="22" spans="1:21" x14ac:dyDescent="0.3">
      <c r="A22" s="1">
        <v>45050</v>
      </c>
      <c r="B22" s="12">
        <v>1</v>
      </c>
      <c r="C22" s="1" t="s">
        <v>10</v>
      </c>
      <c r="D22" t="s">
        <v>160</v>
      </c>
      <c r="E22" s="2" t="s">
        <v>54</v>
      </c>
      <c r="F22" t="s">
        <v>25</v>
      </c>
      <c r="G22" t="s">
        <v>26</v>
      </c>
      <c r="H22" s="2" t="s">
        <v>15</v>
      </c>
      <c r="I22">
        <v>2</v>
      </c>
      <c r="J22">
        <v>22.5</v>
      </c>
      <c r="K22">
        <v>4.0399999999999998E-2</v>
      </c>
      <c r="L22">
        <v>2.74</v>
      </c>
      <c r="M22">
        <v>0.92936802973977695</v>
      </c>
      <c r="N22" s="12">
        <f t="shared" si="0"/>
        <v>335.13966943223562</v>
      </c>
      <c r="O22" s="9">
        <v>10.9</v>
      </c>
      <c r="P22">
        <f t="shared" si="1"/>
        <v>36.530223968113681</v>
      </c>
      <c r="S22" s="2"/>
      <c r="U22" s="2"/>
    </row>
    <row r="23" spans="1:21" x14ac:dyDescent="0.3">
      <c r="A23" s="1">
        <v>45050</v>
      </c>
      <c r="B23" s="12">
        <v>1</v>
      </c>
      <c r="C23" s="1" t="s">
        <v>10</v>
      </c>
      <c r="D23" t="s">
        <v>160</v>
      </c>
      <c r="E23" s="2" t="s">
        <v>54</v>
      </c>
      <c r="F23" t="s">
        <v>25</v>
      </c>
      <c r="G23" t="s">
        <v>26</v>
      </c>
      <c r="H23" s="2" t="s">
        <v>16</v>
      </c>
      <c r="I23">
        <v>2</v>
      </c>
      <c r="J23">
        <v>27.5</v>
      </c>
      <c r="K23">
        <v>4.0399999999999998E-2</v>
      </c>
      <c r="L23">
        <v>2.74</v>
      </c>
      <c r="M23">
        <v>0.92936802973977695</v>
      </c>
      <c r="N23" s="12">
        <f t="shared" si="0"/>
        <v>580.78757721032036</v>
      </c>
      <c r="O23" s="9">
        <v>10.9</v>
      </c>
      <c r="P23">
        <f t="shared" si="1"/>
        <v>63.30584591592492</v>
      </c>
      <c r="S23" s="2"/>
      <c r="U23" s="2"/>
    </row>
    <row r="24" spans="1:21" x14ac:dyDescent="0.3">
      <c r="A24" s="1">
        <v>45050</v>
      </c>
      <c r="B24" s="12">
        <v>1</v>
      </c>
      <c r="C24" s="1" t="s">
        <v>10</v>
      </c>
      <c r="D24" t="s">
        <v>160</v>
      </c>
      <c r="E24" s="2" t="s">
        <v>54</v>
      </c>
      <c r="F24" t="s">
        <v>56</v>
      </c>
      <c r="G24" t="s">
        <v>24</v>
      </c>
      <c r="H24" s="2" t="s">
        <v>27</v>
      </c>
      <c r="I24">
        <v>1</v>
      </c>
      <c r="J24">
        <v>32.5</v>
      </c>
      <c r="K24">
        <v>1.17E-2</v>
      </c>
      <c r="L24">
        <v>3.2</v>
      </c>
      <c r="M24">
        <v>0.86805555555555558</v>
      </c>
      <c r="N24" s="12">
        <f t="shared" si="0"/>
        <v>512.34757360540812</v>
      </c>
      <c r="O24" s="9">
        <v>53.5</v>
      </c>
      <c r="P24">
        <f t="shared" si="1"/>
        <v>274.10595187889334</v>
      </c>
      <c r="S24" s="2"/>
      <c r="U24" s="2"/>
    </row>
    <row r="25" spans="1:21" x14ac:dyDescent="0.3">
      <c r="A25" s="1">
        <v>45050</v>
      </c>
      <c r="B25" s="12">
        <v>1</v>
      </c>
      <c r="C25" s="1" t="s">
        <v>10</v>
      </c>
      <c r="D25" t="s">
        <v>160</v>
      </c>
      <c r="E25" s="2" t="s">
        <v>54</v>
      </c>
      <c r="F25" t="s">
        <v>32</v>
      </c>
      <c r="G25" t="s">
        <v>33</v>
      </c>
      <c r="H25" s="2" t="s">
        <v>19</v>
      </c>
      <c r="I25">
        <v>1</v>
      </c>
      <c r="J25">
        <v>12.5</v>
      </c>
      <c r="K25">
        <v>1.7000000000000001E-2</v>
      </c>
      <c r="L25">
        <v>3.05</v>
      </c>
      <c r="M25">
        <v>0.9174311926605504</v>
      </c>
      <c r="N25" s="12">
        <f t="shared" si="0"/>
        <v>28.965007302959698</v>
      </c>
      <c r="O25" s="9">
        <v>1.5</v>
      </c>
      <c r="P25">
        <f t="shared" si="1"/>
        <v>0.43447510954439544</v>
      </c>
      <c r="S25" s="2"/>
      <c r="U25" s="2"/>
    </row>
    <row r="26" spans="1:21" x14ac:dyDescent="0.3">
      <c r="A26" s="1">
        <v>45050</v>
      </c>
      <c r="B26" s="12">
        <v>1</v>
      </c>
      <c r="C26" s="1" t="s">
        <v>10</v>
      </c>
      <c r="D26" t="s">
        <v>160</v>
      </c>
      <c r="E26" s="2" t="s">
        <v>54</v>
      </c>
      <c r="F26" t="s">
        <v>32</v>
      </c>
      <c r="G26" t="s">
        <v>33</v>
      </c>
      <c r="H26" s="2" t="s">
        <v>14</v>
      </c>
      <c r="I26">
        <v>4</v>
      </c>
      <c r="J26">
        <v>17.5</v>
      </c>
      <c r="K26">
        <v>1.7000000000000001E-2</v>
      </c>
      <c r="L26">
        <v>3.05</v>
      </c>
      <c r="M26">
        <v>0.9174311926605504</v>
      </c>
      <c r="N26" s="12">
        <f t="shared" si="0"/>
        <v>323.31372591599882</v>
      </c>
      <c r="O26" s="9">
        <v>1.5</v>
      </c>
      <c r="P26">
        <f t="shared" si="1"/>
        <v>4.8497058887399822</v>
      </c>
      <c r="S26" s="2"/>
      <c r="U26" s="2"/>
    </row>
    <row r="27" spans="1:21" x14ac:dyDescent="0.3">
      <c r="A27" s="1">
        <v>45050</v>
      </c>
      <c r="B27" s="12">
        <v>1</v>
      </c>
      <c r="C27" s="1" t="s">
        <v>10</v>
      </c>
      <c r="D27" t="s">
        <v>160</v>
      </c>
      <c r="E27" s="2" t="s">
        <v>54</v>
      </c>
      <c r="F27" t="s">
        <v>32</v>
      </c>
      <c r="G27" t="s">
        <v>33</v>
      </c>
      <c r="H27" s="2" t="s">
        <v>15</v>
      </c>
      <c r="I27">
        <v>1</v>
      </c>
      <c r="J27">
        <v>22.5</v>
      </c>
      <c r="K27">
        <v>1.7000000000000001E-2</v>
      </c>
      <c r="L27">
        <v>3.05</v>
      </c>
      <c r="M27">
        <v>0.9174311926605504</v>
      </c>
      <c r="N27" s="12">
        <f t="shared" si="0"/>
        <v>173.96215657827807</v>
      </c>
      <c r="O27" s="9">
        <v>1.5</v>
      </c>
      <c r="P27">
        <f t="shared" si="1"/>
        <v>2.6094323486741708</v>
      </c>
      <c r="S27" s="2"/>
      <c r="U27" s="2"/>
    </row>
    <row r="28" spans="1:21" x14ac:dyDescent="0.3">
      <c r="A28" s="1">
        <v>45055</v>
      </c>
      <c r="B28" s="12">
        <v>1</v>
      </c>
      <c r="C28" s="1" t="s">
        <v>10</v>
      </c>
      <c r="D28" t="s">
        <v>162</v>
      </c>
      <c r="E28" s="2" t="s">
        <v>57</v>
      </c>
      <c r="F28" t="s">
        <v>42</v>
      </c>
      <c r="G28" t="s">
        <v>43</v>
      </c>
      <c r="H28" s="2" t="s">
        <v>22</v>
      </c>
      <c r="I28">
        <v>2</v>
      </c>
      <c r="J28">
        <v>7.5</v>
      </c>
      <c r="K28">
        <v>0.309</v>
      </c>
      <c r="L28">
        <v>2.23</v>
      </c>
      <c r="M28">
        <v>1</v>
      </c>
      <c r="N28" s="12">
        <f t="shared" si="0"/>
        <v>55.255446475689247</v>
      </c>
      <c r="O28" s="9">
        <v>2.2999999999999998</v>
      </c>
      <c r="P28">
        <f t="shared" si="1"/>
        <v>1.2708752689408527</v>
      </c>
      <c r="S28" s="2"/>
      <c r="U28" s="2"/>
    </row>
    <row r="29" spans="1:21" x14ac:dyDescent="0.3">
      <c r="A29" s="1">
        <v>45055</v>
      </c>
      <c r="B29" s="12">
        <v>1</v>
      </c>
      <c r="C29" s="1" t="s">
        <v>10</v>
      </c>
      <c r="D29" t="s">
        <v>162</v>
      </c>
      <c r="E29" s="2" t="s">
        <v>57</v>
      </c>
      <c r="F29" t="s">
        <v>42</v>
      </c>
      <c r="G29" t="s">
        <v>43</v>
      </c>
      <c r="H29" s="2" t="s">
        <v>19</v>
      </c>
      <c r="I29">
        <v>1</v>
      </c>
      <c r="J29">
        <v>12.5</v>
      </c>
      <c r="K29">
        <v>0.309</v>
      </c>
      <c r="L29">
        <v>2.23</v>
      </c>
      <c r="M29">
        <v>1</v>
      </c>
      <c r="N29" s="12">
        <f t="shared" si="0"/>
        <v>86.31132991714324</v>
      </c>
      <c r="O29" s="9">
        <v>2.2999999999999998</v>
      </c>
      <c r="P29">
        <f t="shared" si="1"/>
        <v>1.9851605880942944</v>
      </c>
      <c r="S29" s="2"/>
      <c r="U29" s="2"/>
    </row>
    <row r="30" spans="1:21" x14ac:dyDescent="0.3">
      <c r="A30" s="1">
        <v>45055</v>
      </c>
      <c r="B30" s="12">
        <v>1</v>
      </c>
      <c r="C30" s="1" t="s">
        <v>10</v>
      </c>
      <c r="D30" t="s">
        <v>162</v>
      </c>
      <c r="E30" s="2" t="s">
        <v>57</v>
      </c>
      <c r="F30" t="s">
        <v>12</v>
      </c>
      <c r="G30" t="s">
        <v>13</v>
      </c>
      <c r="H30" s="2" t="s">
        <v>14</v>
      </c>
      <c r="I30">
        <v>1</v>
      </c>
      <c r="J30">
        <v>17.5</v>
      </c>
      <c r="K30">
        <v>1.44E-2</v>
      </c>
      <c r="L30">
        <v>3.0529999999999999</v>
      </c>
      <c r="M30">
        <v>1</v>
      </c>
      <c r="N30" s="12">
        <f t="shared" si="0"/>
        <v>89.816815885154938</v>
      </c>
      <c r="O30" s="9">
        <v>14.4</v>
      </c>
      <c r="P30">
        <f t="shared" si="1"/>
        <v>12.933621487462313</v>
      </c>
      <c r="S30" s="2"/>
      <c r="U30" s="2"/>
    </row>
    <row r="31" spans="1:21" x14ac:dyDescent="0.3">
      <c r="A31" s="1">
        <v>45055</v>
      </c>
      <c r="B31" s="12">
        <v>1</v>
      </c>
      <c r="C31" s="1" t="s">
        <v>10</v>
      </c>
      <c r="D31" t="s">
        <v>162</v>
      </c>
      <c r="E31" s="2" t="s">
        <v>57</v>
      </c>
      <c r="F31" t="s">
        <v>12</v>
      </c>
      <c r="G31" t="s">
        <v>13</v>
      </c>
      <c r="H31" s="2" t="s">
        <v>15</v>
      </c>
      <c r="I31">
        <v>3</v>
      </c>
      <c r="J31">
        <v>22.5</v>
      </c>
      <c r="K31">
        <v>1.44E-2</v>
      </c>
      <c r="L31">
        <v>3.0529999999999999</v>
      </c>
      <c r="M31">
        <v>1</v>
      </c>
      <c r="N31" s="12">
        <f t="shared" si="0"/>
        <v>580.35933527908628</v>
      </c>
      <c r="O31" s="9">
        <v>14.4</v>
      </c>
      <c r="P31">
        <f t="shared" si="1"/>
        <v>83.57174428018844</v>
      </c>
      <c r="S31" s="2"/>
      <c r="U31" s="2"/>
    </row>
    <row r="32" spans="1:21" x14ac:dyDescent="0.3">
      <c r="A32" s="1">
        <v>45055</v>
      </c>
      <c r="B32" s="12">
        <v>1</v>
      </c>
      <c r="C32" s="1" t="s">
        <v>10</v>
      </c>
      <c r="D32" t="s">
        <v>162</v>
      </c>
      <c r="E32" s="2" t="s">
        <v>57</v>
      </c>
      <c r="F32" t="s">
        <v>12</v>
      </c>
      <c r="G32" t="s">
        <v>13</v>
      </c>
      <c r="H32" s="2" t="s">
        <v>16</v>
      </c>
      <c r="I32">
        <v>1</v>
      </c>
      <c r="J32">
        <v>27.5</v>
      </c>
      <c r="K32">
        <v>1.44E-2</v>
      </c>
      <c r="L32">
        <v>3.0529999999999999</v>
      </c>
      <c r="M32">
        <v>1</v>
      </c>
      <c r="N32" s="12">
        <f t="shared" si="0"/>
        <v>356.98108595754297</v>
      </c>
      <c r="O32" s="9">
        <v>14.4</v>
      </c>
      <c r="P32">
        <f t="shared" si="1"/>
        <v>51.405276377886196</v>
      </c>
      <c r="S32" s="2"/>
      <c r="U32" s="2"/>
    </row>
    <row r="33" spans="1:21" x14ac:dyDescent="0.3">
      <c r="A33" s="1">
        <v>45055</v>
      </c>
      <c r="B33" s="12">
        <v>1</v>
      </c>
      <c r="C33" s="1" t="s">
        <v>10</v>
      </c>
      <c r="D33" t="s">
        <v>162</v>
      </c>
      <c r="E33" s="2" t="s">
        <v>57</v>
      </c>
      <c r="F33" t="s">
        <v>25</v>
      </c>
      <c r="G33" t="s">
        <v>26</v>
      </c>
      <c r="H33" s="2" t="s">
        <v>14</v>
      </c>
      <c r="I33">
        <v>1</v>
      </c>
      <c r="J33">
        <v>17.5</v>
      </c>
      <c r="K33">
        <v>4.0399999999999998E-2</v>
      </c>
      <c r="L33">
        <v>2.74</v>
      </c>
      <c r="M33">
        <v>0.92936802973977695</v>
      </c>
      <c r="N33" s="12">
        <f t="shared" si="0"/>
        <v>84.166640955262338</v>
      </c>
      <c r="O33" s="9">
        <v>10.9</v>
      </c>
      <c r="P33">
        <f t="shared" si="1"/>
        <v>9.1741638641235941</v>
      </c>
      <c r="S33" s="2"/>
      <c r="U33" s="2"/>
    </row>
    <row r="34" spans="1:21" x14ac:dyDescent="0.3">
      <c r="A34" s="1">
        <v>45055</v>
      </c>
      <c r="B34" s="12">
        <v>1</v>
      </c>
      <c r="C34" s="1" t="s">
        <v>10</v>
      </c>
      <c r="D34" t="s">
        <v>162</v>
      </c>
      <c r="E34" s="2" t="s">
        <v>57</v>
      </c>
      <c r="F34" t="s">
        <v>32</v>
      </c>
      <c r="G34" t="s">
        <v>33</v>
      </c>
      <c r="H34" s="2" t="s">
        <v>19</v>
      </c>
      <c r="I34">
        <v>2</v>
      </c>
      <c r="J34">
        <v>12.5</v>
      </c>
      <c r="K34">
        <v>1.7000000000000001E-2</v>
      </c>
      <c r="L34">
        <v>3.05</v>
      </c>
      <c r="M34">
        <v>0.9174311926605504</v>
      </c>
      <c r="N34" s="12">
        <f t="shared" si="0"/>
        <v>57.930014605919396</v>
      </c>
      <c r="O34" s="9">
        <v>1.5</v>
      </c>
      <c r="P34">
        <f t="shared" si="1"/>
        <v>0.86895021908879089</v>
      </c>
      <c r="S34" s="2"/>
      <c r="U34" s="2"/>
    </row>
    <row r="35" spans="1:21" x14ac:dyDescent="0.3">
      <c r="A35" s="1">
        <v>45055</v>
      </c>
      <c r="B35" s="12">
        <v>1</v>
      </c>
      <c r="C35" s="1" t="s">
        <v>10</v>
      </c>
      <c r="D35" t="s">
        <v>162</v>
      </c>
      <c r="E35" s="2" t="s">
        <v>57</v>
      </c>
      <c r="F35" t="s">
        <v>32</v>
      </c>
      <c r="G35" t="s">
        <v>33</v>
      </c>
      <c r="H35" s="2" t="s">
        <v>14</v>
      </c>
      <c r="I35">
        <v>1</v>
      </c>
      <c r="J35">
        <v>17.5</v>
      </c>
      <c r="K35">
        <v>1.7000000000000001E-2</v>
      </c>
      <c r="L35">
        <v>3.05</v>
      </c>
      <c r="M35">
        <v>0.9174311926605504</v>
      </c>
      <c r="N35" s="12">
        <f t="shared" si="0"/>
        <v>80.828431478999704</v>
      </c>
      <c r="O35" s="9">
        <v>1.5</v>
      </c>
      <c r="P35">
        <f t="shared" si="1"/>
        <v>1.2124264721849956</v>
      </c>
      <c r="S35" s="2"/>
      <c r="U35" s="2"/>
    </row>
    <row r="36" spans="1:21" x14ac:dyDescent="0.3">
      <c r="A36" s="1">
        <v>45055</v>
      </c>
      <c r="B36" s="12">
        <v>1</v>
      </c>
      <c r="C36" s="1" t="s">
        <v>10</v>
      </c>
      <c r="D36" t="s">
        <v>161</v>
      </c>
      <c r="E36" s="2" t="s">
        <v>58</v>
      </c>
      <c r="F36" t="s">
        <v>150</v>
      </c>
      <c r="G36" t="s">
        <v>46</v>
      </c>
      <c r="H36" s="2" t="s">
        <v>27</v>
      </c>
      <c r="I36">
        <v>1</v>
      </c>
      <c r="J36">
        <v>32.5</v>
      </c>
      <c r="K36">
        <v>0.53200000000000003</v>
      </c>
      <c r="L36">
        <v>2.2759999999999998</v>
      </c>
      <c r="M36">
        <v>1</v>
      </c>
      <c r="N36" s="12">
        <f t="shared" si="0"/>
        <v>1468.7847742356653</v>
      </c>
      <c r="O36" s="9">
        <v>34.6</v>
      </c>
      <c r="P36">
        <f t="shared" si="1"/>
        <v>508.19953188554024</v>
      </c>
      <c r="S36" s="2"/>
      <c r="U36" s="2"/>
    </row>
    <row r="37" spans="1:21" x14ac:dyDescent="0.3">
      <c r="A37" s="1">
        <v>45055</v>
      </c>
      <c r="B37" s="12">
        <v>1</v>
      </c>
      <c r="C37" s="1" t="s">
        <v>10</v>
      </c>
      <c r="D37" t="s">
        <v>161</v>
      </c>
      <c r="E37" s="2" t="s">
        <v>58</v>
      </c>
      <c r="F37" t="s">
        <v>42</v>
      </c>
      <c r="G37" t="s">
        <v>43</v>
      </c>
      <c r="H37" s="2" t="s">
        <v>22</v>
      </c>
      <c r="I37">
        <v>1</v>
      </c>
      <c r="J37">
        <v>7.5</v>
      </c>
      <c r="K37">
        <v>0.309</v>
      </c>
      <c r="L37">
        <v>2.23</v>
      </c>
      <c r="M37">
        <v>1</v>
      </c>
      <c r="N37" s="12">
        <f t="shared" si="0"/>
        <v>27.627723237844624</v>
      </c>
      <c r="O37" s="9">
        <v>2.2999999999999998</v>
      </c>
      <c r="P37">
        <f t="shared" si="1"/>
        <v>0.63543763447042634</v>
      </c>
      <c r="S37" s="2"/>
      <c r="U37" s="2"/>
    </row>
    <row r="38" spans="1:21" x14ac:dyDescent="0.3">
      <c r="A38" s="1">
        <v>45055</v>
      </c>
      <c r="B38" s="12">
        <v>1</v>
      </c>
      <c r="C38" s="1" t="s">
        <v>10</v>
      </c>
      <c r="D38" t="s">
        <v>161</v>
      </c>
      <c r="E38" s="2" t="s">
        <v>58</v>
      </c>
      <c r="F38" t="s">
        <v>42</v>
      </c>
      <c r="G38" t="s">
        <v>43</v>
      </c>
      <c r="H38" s="2" t="s">
        <v>19</v>
      </c>
      <c r="I38">
        <v>4</v>
      </c>
      <c r="J38">
        <v>12.5</v>
      </c>
      <c r="K38">
        <v>0.309</v>
      </c>
      <c r="L38">
        <v>2.23</v>
      </c>
      <c r="M38">
        <v>1</v>
      </c>
      <c r="N38" s="12">
        <f t="shared" si="0"/>
        <v>345.24531966857296</v>
      </c>
      <c r="O38" s="9">
        <v>2.2999999999999998</v>
      </c>
      <c r="P38">
        <f t="shared" si="1"/>
        <v>7.9406423523771776</v>
      </c>
      <c r="S38" s="2"/>
      <c r="U38" s="2"/>
    </row>
    <row r="39" spans="1:21" x14ac:dyDescent="0.3">
      <c r="A39" s="1">
        <v>45055</v>
      </c>
      <c r="B39" s="12">
        <v>1</v>
      </c>
      <c r="C39" s="1" t="s">
        <v>10</v>
      </c>
      <c r="D39" t="s">
        <v>161</v>
      </c>
      <c r="E39" s="2" t="s">
        <v>58</v>
      </c>
      <c r="F39" t="s">
        <v>42</v>
      </c>
      <c r="G39" t="s">
        <v>43</v>
      </c>
      <c r="H39" s="2" t="s">
        <v>14</v>
      </c>
      <c r="I39">
        <v>3</v>
      </c>
      <c r="J39">
        <v>17.5</v>
      </c>
      <c r="K39">
        <v>0.309</v>
      </c>
      <c r="L39">
        <v>2.23</v>
      </c>
      <c r="M39">
        <v>1</v>
      </c>
      <c r="N39" s="12">
        <f t="shared" si="0"/>
        <v>548.34587743806242</v>
      </c>
      <c r="O39" s="9">
        <v>2.2999999999999998</v>
      </c>
      <c r="P39">
        <f t="shared" si="1"/>
        <v>12.611955181075436</v>
      </c>
      <c r="S39" s="2"/>
      <c r="U39" s="2"/>
    </row>
    <row r="40" spans="1:21" x14ac:dyDescent="0.3">
      <c r="A40" s="1">
        <v>45055</v>
      </c>
      <c r="B40" s="12">
        <v>1</v>
      </c>
      <c r="C40" s="1" t="s">
        <v>10</v>
      </c>
      <c r="D40" t="s">
        <v>161</v>
      </c>
      <c r="E40" s="2" t="s">
        <v>58</v>
      </c>
      <c r="F40" t="s">
        <v>12</v>
      </c>
      <c r="G40" t="s">
        <v>13</v>
      </c>
      <c r="H40" s="2" t="s">
        <v>15</v>
      </c>
      <c r="I40">
        <v>1</v>
      </c>
      <c r="J40">
        <v>22.5</v>
      </c>
      <c r="K40">
        <v>1.44E-2</v>
      </c>
      <c r="L40">
        <v>3.0529999999999999</v>
      </c>
      <c r="M40">
        <v>1</v>
      </c>
      <c r="N40" s="12">
        <f t="shared" si="0"/>
        <v>193.45311175969545</v>
      </c>
      <c r="O40" s="9">
        <v>14.4</v>
      </c>
      <c r="P40">
        <f t="shared" si="1"/>
        <v>27.857248093396148</v>
      </c>
      <c r="S40" s="2"/>
      <c r="U40" s="2"/>
    </row>
    <row r="41" spans="1:21" x14ac:dyDescent="0.3">
      <c r="A41" s="1">
        <v>45055</v>
      </c>
      <c r="B41" s="12">
        <v>1</v>
      </c>
      <c r="C41" s="1" t="s">
        <v>10</v>
      </c>
      <c r="D41" t="s">
        <v>161</v>
      </c>
      <c r="E41" s="2" t="s">
        <v>58</v>
      </c>
      <c r="F41" t="s">
        <v>56</v>
      </c>
      <c r="G41" t="s">
        <v>24</v>
      </c>
      <c r="H41" s="2" t="s">
        <v>15</v>
      </c>
      <c r="I41">
        <v>3</v>
      </c>
      <c r="J41">
        <v>22.5</v>
      </c>
      <c r="K41">
        <v>1.17E-2</v>
      </c>
      <c r="L41">
        <v>3.2</v>
      </c>
      <c r="M41">
        <v>0.86805555555555558</v>
      </c>
      <c r="N41" s="12">
        <f t="shared" si="0"/>
        <v>473.85257100848759</v>
      </c>
      <c r="O41" s="9">
        <v>53.5</v>
      </c>
      <c r="P41">
        <f t="shared" si="1"/>
        <v>253.51112548954089</v>
      </c>
      <c r="S41" s="2"/>
      <c r="U41" s="2"/>
    </row>
    <row r="42" spans="1:21" x14ac:dyDescent="0.3">
      <c r="A42" s="1">
        <v>45055</v>
      </c>
      <c r="B42" s="12">
        <v>1</v>
      </c>
      <c r="C42" s="1" t="s">
        <v>10</v>
      </c>
      <c r="D42" t="s">
        <v>161</v>
      </c>
      <c r="E42" s="2" t="s">
        <v>58</v>
      </c>
      <c r="F42" t="s">
        <v>56</v>
      </c>
      <c r="G42" t="s">
        <v>24</v>
      </c>
      <c r="H42" s="2" t="s">
        <v>16</v>
      </c>
      <c r="I42">
        <v>2</v>
      </c>
      <c r="J42">
        <v>27.5</v>
      </c>
      <c r="K42">
        <v>1.17E-2</v>
      </c>
      <c r="L42">
        <v>3.2</v>
      </c>
      <c r="M42">
        <v>0.86805555555555558</v>
      </c>
      <c r="N42" s="12">
        <f t="shared" si="0"/>
        <v>600.38874818822728</v>
      </c>
      <c r="O42" s="9">
        <v>53.5</v>
      </c>
      <c r="P42">
        <f t="shared" si="1"/>
        <v>321.20798028070163</v>
      </c>
      <c r="S42" s="2"/>
      <c r="U42" s="2"/>
    </row>
    <row r="43" spans="1:21" x14ac:dyDescent="0.3">
      <c r="A43" s="1">
        <v>45055</v>
      </c>
      <c r="B43" s="12">
        <v>1</v>
      </c>
      <c r="C43" s="1" t="s">
        <v>10</v>
      </c>
      <c r="D43" t="s">
        <v>161</v>
      </c>
      <c r="E43" s="2" t="s">
        <v>58</v>
      </c>
      <c r="F43" t="s">
        <v>56</v>
      </c>
      <c r="G43" t="s">
        <v>24</v>
      </c>
      <c r="H43" s="2" t="s">
        <v>27</v>
      </c>
      <c r="I43">
        <v>6</v>
      </c>
      <c r="J43">
        <v>32.5</v>
      </c>
      <c r="K43">
        <v>1.17E-2</v>
      </c>
      <c r="L43">
        <v>3.2</v>
      </c>
      <c r="M43">
        <v>0.86805555555555558</v>
      </c>
      <c r="N43" s="12">
        <f t="shared" si="0"/>
        <v>3074.0854416324487</v>
      </c>
      <c r="O43" s="9">
        <v>53.5</v>
      </c>
      <c r="P43">
        <f t="shared" si="1"/>
        <v>1644.6357112733601</v>
      </c>
      <c r="S43" s="2"/>
      <c r="U43" s="2"/>
    </row>
    <row r="44" spans="1:21" x14ac:dyDescent="0.3">
      <c r="A44" s="1">
        <v>45055</v>
      </c>
      <c r="B44" s="12">
        <v>1</v>
      </c>
      <c r="C44" s="1" t="s">
        <v>10</v>
      </c>
      <c r="D44" t="s">
        <v>161</v>
      </c>
      <c r="E44" s="2" t="s">
        <v>58</v>
      </c>
      <c r="F44" t="s">
        <v>25</v>
      </c>
      <c r="G44" t="s">
        <v>26</v>
      </c>
      <c r="H44" s="2" t="s">
        <v>14</v>
      </c>
      <c r="I44">
        <v>1</v>
      </c>
      <c r="J44">
        <v>17.5</v>
      </c>
      <c r="K44">
        <v>4.0399999999999998E-2</v>
      </c>
      <c r="L44">
        <v>2.74</v>
      </c>
      <c r="M44">
        <v>0.92936802973977695</v>
      </c>
      <c r="N44" s="12">
        <f t="shared" si="0"/>
        <v>84.166640955262338</v>
      </c>
      <c r="O44" s="9">
        <v>10.9</v>
      </c>
      <c r="P44">
        <f t="shared" si="1"/>
        <v>9.1741638641235941</v>
      </c>
      <c r="S44" s="2"/>
      <c r="U44" s="2"/>
    </row>
    <row r="45" spans="1:21" x14ac:dyDescent="0.3">
      <c r="A45" s="1">
        <v>45055</v>
      </c>
      <c r="B45" s="12">
        <v>1</v>
      </c>
      <c r="C45" s="1" t="s">
        <v>10</v>
      </c>
      <c r="D45" t="s">
        <v>161</v>
      </c>
      <c r="E45" s="2" t="s">
        <v>58</v>
      </c>
      <c r="F45" t="s">
        <v>25</v>
      </c>
      <c r="G45" t="s">
        <v>26</v>
      </c>
      <c r="H45" s="2" t="s">
        <v>15</v>
      </c>
      <c r="I45">
        <v>2</v>
      </c>
      <c r="J45">
        <v>22.5</v>
      </c>
      <c r="K45">
        <v>4.0399999999999998E-2</v>
      </c>
      <c r="L45">
        <v>2.74</v>
      </c>
      <c r="M45">
        <v>0.92936802973977695</v>
      </c>
      <c r="N45" s="12">
        <f t="shared" si="0"/>
        <v>335.13966943223562</v>
      </c>
      <c r="O45" s="9">
        <v>10.9</v>
      </c>
      <c r="P45">
        <f t="shared" si="1"/>
        <v>36.530223968113681</v>
      </c>
      <c r="S45" s="2"/>
      <c r="U45" s="2"/>
    </row>
    <row r="46" spans="1:21" x14ac:dyDescent="0.3">
      <c r="A46" s="1">
        <v>45055</v>
      </c>
      <c r="B46" s="12">
        <v>1</v>
      </c>
      <c r="C46" s="1" t="s">
        <v>10</v>
      </c>
      <c r="D46" t="s">
        <v>161</v>
      </c>
      <c r="E46" s="2" t="s">
        <v>58</v>
      </c>
      <c r="F46" t="s">
        <v>25</v>
      </c>
      <c r="G46" t="s">
        <v>26</v>
      </c>
      <c r="H46" s="2" t="s">
        <v>16</v>
      </c>
      <c r="I46">
        <v>6</v>
      </c>
      <c r="J46">
        <v>27.5</v>
      </c>
      <c r="K46">
        <v>4.0399999999999998E-2</v>
      </c>
      <c r="L46">
        <v>2.74</v>
      </c>
      <c r="M46">
        <v>0.92936802973977695</v>
      </c>
      <c r="N46" s="12">
        <f t="shared" si="0"/>
        <v>1742.3627316309612</v>
      </c>
      <c r="O46" s="9">
        <v>10.9</v>
      </c>
      <c r="P46">
        <f t="shared" si="1"/>
        <v>189.91753774777476</v>
      </c>
      <c r="S46" s="2"/>
      <c r="U46" s="2"/>
    </row>
    <row r="47" spans="1:21" x14ac:dyDescent="0.3">
      <c r="A47" s="1">
        <v>45055</v>
      </c>
      <c r="B47" s="12">
        <v>1</v>
      </c>
      <c r="C47" s="1" t="s">
        <v>10</v>
      </c>
      <c r="D47" t="s">
        <v>161</v>
      </c>
      <c r="E47" s="2" t="s">
        <v>58</v>
      </c>
      <c r="F47" t="s">
        <v>25</v>
      </c>
      <c r="G47" t="s">
        <v>26</v>
      </c>
      <c r="H47" s="2" t="s">
        <v>27</v>
      </c>
      <c r="I47">
        <v>1</v>
      </c>
      <c r="J47">
        <v>32.5</v>
      </c>
      <c r="K47">
        <v>4.0399999999999998E-2</v>
      </c>
      <c r="L47">
        <v>2.74</v>
      </c>
      <c r="M47">
        <v>0.92936802973977695</v>
      </c>
      <c r="N47" s="12">
        <f t="shared" si="0"/>
        <v>458.96138849592916</v>
      </c>
      <c r="O47" s="9">
        <v>10.9</v>
      </c>
      <c r="P47">
        <f t="shared" si="1"/>
        <v>50.026791346056278</v>
      </c>
      <c r="S47" s="2"/>
      <c r="U47" s="2"/>
    </row>
    <row r="48" spans="1:21" x14ac:dyDescent="0.3">
      <c r="A48" s="1">
        <v>45055</v>
      </c>
      <c r="B48" s="12">
        <v>1</v>
      </c>
      <c r="C48" s="1" t="s">
        <v>10</v>
      </c>
      <c r="D48" t="s">
        <v>161</v>
      </c>
      <c r="E48" s="2" t="s">
        <v>58</v>
      </c>
      <c r="F48" t="s">
        <v>32</v>
      </c>
      <c r="G48" t="s">
        <v>33</v>
      </c>
      <c r="H48" s="2" t="s">
        <v>14</v>
      </c>
      <c r="I48">
        <v>4</v>
      </c>
      <c r="J48">
        <v>17.5</v>
      </c>
      <c r="K48">
        <v>1.7000000000000001E-2</v>
      </c>
      <c r="L48">
        <v>3.05</v>
      </c>
      <c r="M48">
        <v>0.9174311926605504</v>
      </c>
      <c r="N48" s="12">
        <f t="shared" si="0"/>
        <v>323.31372591599882</v>
      </c>
      <c r="O48" s="9">
        <v>1.5</v>
      </c>
      <c r="P48">
        <f t="shared" si="1"/>
        <v>4.8497058887399822</v>
      </c>
      <c r="S48" s="2"/>
      <c r="U48" s="2"/>
    </row>
    <row r="49" spans="1:21" x14ac:dyDescent="0.3">
      <c r="A49" s="1">
        <v>45055</v>
      </c>
      <c r="B49" s="12">
        <v>1</v>
      </c>
      <c r="C49" s="1" t="s">
        <v>10</v>
      </c>
      <c r="D49" t="s">
        <v>161</v>
      </c>
      <c r="E49" s="2" t="s">
        <v>58</v>
      </c>
      <c r="F49" t="s">
        <v>32</v>
      </c>
      <c r="G49" t="s">
        <v>33</v>
      </c>
      <c r="H49" s="2" t="s">
        <v>15</v>
      </c>
      <c r="I49">
        <v>8</v>
      </c>
      <c r="J49">
        <v>22.5</v>
      </c>
      <c r="K49">
        <v>1.7000000000000001E-2</v>
      </c>
      <c r="L49">
        <v>3.05</v>
      </c>
      <c r="M49">
        <v>0.9174311926605504</v>
      </c>
      <c r="N49" s="12">
        <f t="shared" si="0"/>
        <v>1391.6972526262246</v>
      </c>
      <c r="O49" s="9">
        <v>1.5</v>
      </c>
      <c r="P49">
        <f t="shared" si="1"/>
        <v>20.875458789393367</v>
      </c>
      <c r="S49" s="2"/>
      <c r="U49" s="2"/>
    </row>
    <row r="50" spans="1:21" x14ac:dyDescent="0.3">
      <c r="A50" s="1">
        <v>45120</v>
      </c>
      <c r="B50" s="12">
        <v>2</v>
      </c>
      <c r="C50" s="1" t="s">
        <v>10</v>
      </c>
      <c r="D50" t="s">
        <v>160</v>
      </c>
      <c r="E50" s="2" t="s">
        <v>59</v>
      </c>
      <c r="F50" t="s">
        <v>12</v>
      </c>
      <c r="G50" t="s">
        <v>13</v>
      </c>
      <c r="H50" s="2" t="s">
        <v>21</v>
      </c>
      <c r="I50">
        <v>1</v>
      </c>
      <c r="J50">
        <v>2.5</v>
      </c>
      <c r="K50">
        <v>1.44E-2</v>
      </c>
      <c r="L50">
        <v>3.0529999999999999</v>
      </c>
      <c r="M50">
        <v>1</v>
      </c>
      <c r="N50" s="12">
        <f t="shared" si="0"/>
        <v>0.23619643511474345</v>
      </c>
      <c r="O50" s="9">
        <v>14.4</v>
      </c>
      <c r="P50">
        <f t="shared" si="1"/>
        <v>3.4012286656523061E-2</v>
      </c>
      <c r="S50" s="2"/>
      <c r="U50" s="2"/>
    </row>
    <row r="51" spans="1:21" x14ac:dyDescent="0.3">
      <c r="A51" s="1">
        <v>45120</v>
      </c>
      <c r="B51" s="12">
        <v>2</v>
      </c>
      <c r="C51" s="1" t="s">
        <v>10</v>
      </c>
      <c r="D51" t="s">
        <v>160</v>
      </c>
      <c r="E51" s="2" t="s">
        <v>59</v>
      </c>
      <c r="F51" t="s">
        <v>12</v>
      </c>
      <c r="G51" t="s">
        <v>13</v>
      </c>
      <c r="H51" s="2" t="s">
        <v>19</v>
      </c>
      <c r="I51">
        <v>3</v>
      </c>
      <c r="J51">
        <v>12.5</v>
      </c>
      <c r="K51">
        <v>1.44E-2</v>
      </c>
      <c r="L51">
        <v>3.0529999999999999</v>
      </c>
      <c r="M51">
        <v>1</v>
      </c>
      <c r="N51" s="12">
        <f t="shared" si="0"/>
        <v>96.460612783408294</v>
      </c>
      <c r="O51" s="9">
        <v>14.4</v>
      </c>
      <c r="P51">
        <f t="shared" si="1"/>
        <v>13.890328240810796</v>
      </c>
      <c r="S51" s="2"/>
      <c r="U51" s="2"/>
    </row>
    <row r="52" spans="1:21" x14ac:dyDescent="0.3">
      <c r="A52" s="1">
        <v>45120</v>
      </c>
      <c r="B52" s="12">
        <v>2</v>
      </c>
      <c r="C52" s="1" t="s">
        <v>10</v>
      </c>
      <c r="D52" t="s">
        <v>160</v>
      </c>
      <c r="E52" s="2" t="s">
        <v>59</v>
      </c>
      <c r="F52" t="s">
        <v>12</v>
      </c>
      <c r="G52" t="s">
        <v>13</v>
      </c>
      <c r="H52" s="2" t="s">
        <v>14</v>
      </c>
      <c r="I52">
        <v>2</v>
      </c>
      <c r="J52">
        <v>17.5</v>
      </c>
      <c r="K52">
        <v>1.44E-2</v>
      </c>
      <c r="L52">
        <v>3.0529999999999999</v>
      </c>
      <c r="M52">
        <v>1</v>
      </c>
      <c r="N52" s="12">
        <f t="shared" si="0"/>
        <v>179.63363177030988</v>
      </c>
      <c r="O52" s="9">
        <v>14.4</v>
      </c>
      <c r="P52">
        <f t="shared" si="1"/>
        <v>25.867242974924626</v>
      </c>
      <c r="S52" s="2"/>
      <c r="U52" s="2"/>
    </row>
    <row r="53" spans="1:21" x14ac:dyDescent="0.3">
      <c r="A53" s="1">
        <v>45120</v>
      </c>
      <c r="B53" s="12">
        <v>2</v>
      </c>
      <c r="C53" s="1" t="s">
        <v>10</v>
      </c>
      <c r="D53" t="s">
        <v>160</v>
      </c>
      <c r="E53" s="2" t="s">
        <v>59</v>
      </c>
      <c r="F53" t="s">
        <v>12</v>
      </c>
      <c r="G53" t="s">
        <v>13</v>
      </c>
      <c r="H53" s="2" t="s">
        <v>15</v>
      </c>
      <c r="I53">
        <v>3</v>
      </c>
      <c r="J53">
        <v>22.5</v>
      </c>
      <c r="K53">
        <v>1.44E-2</v>
      </c>
      <c r="L53">
        <v>3.0529999999999999</v>
      </c>
      <c r="M53">
        <v>1</v>
      </c>
      <c r="N53" s="12">
        <f t="shared" si="0"/>
        <v>580.35933527908628</v>
      </c>
      <c r="O53" s="9">
        <v>14.4</v>
      </c>
      <c r="P53">
        <f t="shared" si="1"/>
        <v>83.57174428018844</v>
      </c>
      <c r="S53" s="2"/>
      <c r="U53" s="2"/>
    </row>
    <row r="54" spans="1:21" x14ac:dyDescent="0.3">
      <c r="A54" s="1">
        <v>45120</v>
      </c>
      <c r="B54" s="12">
        <v>2</v>
      </c>
      <c r="C54" s="1" t="s">
        <v>10</v>
      </c>
      <c r="D54" t="s">
        <v>160</v>
      </c>
      <c r="E54" s="2" t="s">
        <v>59</v>
      </c>
      <c r="F54" t="s">
        <v>25</v>
      </c>
      <c r="G54" t="s">
        <v>26</v>
      </c>
      <c r="H54" s="2" t="s">
        <v>14</v>
      </c>
      <c r="I54">
        <v>5</v>
      </c>
      <c r="J54">
        <v>17.5</v>
      </c>
      <c r="K54">
        <v>4.0399999999999998E-2</v>
      </c>
      <c r="L54">
        <v>2.74</v>
      </c>
      <c r="M54">
        <v>0.92936802973977695</v>
      </c>
      <c r="N54" s="12">
        <f t="shared" si="0"/>
        <v>420.83320477631167</v>
      </c>
      <c r="O54" s="9">
        <v>10.9</v>
      </c>
      <c r="P54">
        <f t="shared" si="1"/>
        <v>45.870819320617976</v>
      </c>
      <c r="S54" s="2"/>
      <c r="U54" s="2"/>
    </row>
    <row r="55" spans="1:21" x14ac:dyDescent="0.3">
      <c r="A55" s="1">
        <v>45120</v>
      </c>
      <c r="B55" s="12">
        <v>2</v>
      </c>
      <c r="C55" s="1" t="s">
        <v>10</v>
      </c>
      <c r="D55" t="s">
        <v>160</v>
      </c>
      <c r="E55" s="2" t="s">
        <v>59</v>
      </c>
      <c r="F55" t="s">
        <v>25</v>
      </c>
      <c r="G55" t="s">
        <v>26</v>
      </c>
      <c r="H55" s="2" t="s">
        <v>15</v>
      </c>
      <c r="I55">
        <v>14</v>
      </c>
      <c r="J55">
        <v>22.5</v>
      </c>
      <c r="K55">
        <v>4.0399999999999998E-2</v>
      </c>
      <c r="L55">
        <v>2.74</v>
      </c>
      <c r="M55">
        <v>0.92936802973977695</v>
      </c>
      <c r="N55" s="12">
        <f t="shared" si="0"/>
        <v>2345.9776860256493</v>
      </c>
      <c r="O55" s="9">
        <v>10.9</v>
      </c>
      <c r="P55">
        <f t="shared" si="1"/>
        <v>255.71156777679576</v>
      </c>
      <c r="S55" s="2"/>
      <c r="U55" s="2"/>
    </row>
    <row r="56" spans="1:21" x14ac:dyDescent="0.3">
      <c r="A56" s="1">
        <v>45120</v>
      </c>
      <c r="B56" s="12">
        <v>2</v>
      </c>
      <c r="C56" s="1" t="s">
        <v>10</v>
      </c>
      <c r="D56" t="s">
        <v>160</v>
      </c>
      <c r="E56" s="2" t="s">
        <v>59</v>
      </c>
      <c r="F56" t="s">
        <v>32</v>
      </c>
      <c r="G56" t="s">
        <v>33</v>
      </c>
      <c r="H56" s="2" t="s">
        <v>14</v>
      </c>
      <c r="I56">
        <v>1</v>
      </c>
      <c r="J56">
        <v>17.5</v>
      </c>
      <c r="K56">
        <v>1.7000000000000001E-2</v>
      </c>
      <c r="L56">
        <v>3.05</v>
      </c>
      <c r="M56">
        <v>0.9174311926605504</v>
      </c>
      <c r="N56" s="12">
        <f t="shared" si="0"/>
        <v>80.828431478999704</v>
      </c>
      <c r="O56" s="9">
        <v>1.5</v>
      </c>
      <c r="P56">
        <f t="shared" si="1"/>
        <v>1.2124264721849956</v>
      </c>
      <c r="S56" s="2"/>
      <c r="U56" s="2"/>
    </row>
    <row r="57" spans="1:21" x14ac:dyDescent="0.3">
      <c r="A57" s="1">
        <v>45120</v>
      </c>
      <c r="B57" s="12">
        <v>2</v>
      </c>
      <c r="C57" s="1" t="s">
        <v>10</v>
      </c>
      <c r="D57" t="s">
        <v>159</v>
      </c>
      <c r="E57" s="2" t="s">
        <v>60</v>
      </c>
      <c r="F57" t="s">
        <v>12</v>
      </c>
      <c r="G57" t="s">
        <v>13</v>
      </c>
      <c r="H57" s="2" t="s">
        <v>19</v>
      </c>
      <c r="I57">
        <v>1</v>
      </c>
      <c r="J57">
        <v>12.5</v>
      </c>
      <c r="K57">
        <v>1.44E-2</v>
      </c>
      <c r="L57">
        <v>3.0529999999999999</v>
      </c>
      <c r="M57">
        <v>1</v>
      </c>
      <c r="N57" s="12">
        <f t="shared" si="0"/>
        <v>32.153537594469434</v>
      </c>
      <c r="O57" s="9">
        <v>14.4</v>
      </c>
      <c r="P57">
        <f t="shared" si="1"/>
        <v>4.6301094136035994</v>
      </c>
      <c r="S57" s="2"/>
      <c r="U57" s="2"/>
    </row>
    <row r="58" spans="1:21" x14ac:dyDescent="0.3">
      <c r="A58" s="1">
        <v>45120</v>
      </c>
      <c r="B58" s="12">
        <v>2</v>
      </c>
      <c r="C58" s="1" t="s">
        <v>10</v>
      </c>
      <c r="D58" t="s">
        <v>159</v>
      </c>
      <c r="E58" s="2" t="s">
        <v>60</v>
      </c>
      <c r="F58" t="s">
        <v>12</v>
      </c>
      <c r="G58" t="s">
        <v>13</v>
      </c>
      <c r="H58" s="2" t="s">
        <v>14</v>
      </c>
      <c r="I58">
        <v>5</v>
      </c>
      <c r="J58">
        <v>17.5</v>
      </c>
      <c r="K58">
        <v>1.44E-2</v>
      </c>
      <c r="L58">
        <v>3.0529999999999999</v>
      </c>
      <c r="M58">
        <v>1</v>
      </c>
      <c r="N58" s="12">
        <f t="shared" si="0"/>
        <v>449.08407942577469</v>
      </c>
      <c r="O58" s="9">
        <v>14.4</v>
      </c>
      <c r="P58">
        <f t="shared" si="1"/>
        <v>64.668107437311562</v>
      </c>
      <c r="S58" s="2"/>
      <c r="U58" s="2"/>
    </row>
    <row r="59" spans="1:21" x14ac:dyDescent="0.3">
      <c r="A59" s="1">
        <v>45120</v>
      </c>
      <c r="B59" s="12">
        <v>2</v>
      </c>
      <c r="C59" s="1" t="s">
        <v>10</v>
      </c>
      <c r="D59" t="s">
        <v>159</v>
      </c>
      <c r="E59" s="2" t="s">
        <v>60</v>
      </c>
      <c r="F59" t="s">
        <v>12</v>
      </c>
      <c r="G59" t="s">
        <v>13</v>
      </c>
      <c r="H59" s="2" t="s">
        <v>15</v>
      </c>
      <c r="I59">
        <v>5</v>
      </c>
      <c r="J59">
        <v>22.5</v>
      </c>
      <c r="K59">
        <v>1.44E-2</v>
      </c>
      <c r="L59">
        <v>3.0529999999999999</v>
      </c>
      <c r="M59">
        <v>1</v>
      </c>
      <c r="N59" s="12">
        <f t="shared" si="0"/>
        <v>967.26555879847729</v>
      </c>
      <c r="O59" s="9">
        <v>14.4</v>
      </c>
      <c r="P59">
        <f t="shared" si="1"/>
        <v>139.28624046698076</v>
      </c>
      <c r="S59" s="2"/>
      <c r="U59" s="2"/>
    </row>
    <row r="60" spans="1:21" x14ac:dyDescent="0.3">
      <c r="A60" s="1">
        <v>45120</v>
      </c>
      <c r="B60" s="12">
        <v>2</v>
      </c>
      <c r="C60" s="1" t="s">
        <v>10</v>
      </c>
      <c r="D60" t="s">
        <v>159</v>
      </c>
      <c r="E60" s="2" t="s">
        <v>60</v>
      </c>
      <c r="F60" t="s">
        <v>12</v>
      </c>
      <c r="G60" t="s">
        <v>13</v>
      </c>
      <c r="H60" s="2" t="s">
        <v>16</v>
      </c>
      <c r="I60">
        <v>3</v>
      </c>
      <c r="J60">
        <v>27.5</v>
      </c>
      <c r="K60">
        <v>1.44E-2</v>
      </c>
      <c r="L60">
        <v>3.0529999999999999</v>
      </c>
      <c r="M60">
        <v>1</v>
      </c>
      <c r="N60" s="12">
        <f t="shared" si="0"/>
        <v>1070.9432578726289</v>
      </c>
      <c r="O60" s="9">
        <v>14.4</v>
      </c>
      <c r="P60">
        <f t="shared" si="1"/>
        <v>154.21582913365859</v>
      </c>
      <c r="S60" s="2"/>
      <c r="U60" s="2"/>
    </row>
    <row r="61" spans="1:21" x14ac:dyDescent="0.3">
      <c r="A61" s="1">
        <v>45120</v>
      </c>
      <c r="B61" s="12">
        <v>2</v>
      </c>
      <c r="C61" s="1" t="s">
        <v>10</v>
      </c>
      <c r="D61" t="s">
        <v>159</v>
      </c>
      <c r="E61" s="2" t="s">
        <v>60</v>
      </c>
      <c r="F61" t="s">
        <v>12</v>
      </c>
      <c r="G61" t="s">
        <v>13</v>
      </c>
      <c r="H61" s="2" t="s">
        <v>27</v>
      </c>
      <c r="I61">
        <v>1</v>
      </c>
      <c r="J61">
        <v>32.5</v>
      </c>
      <c r="K61">
        <v>1.44E-2</v>
      </c>
      <c r="L61">
        <v>3.0529999999999999</v>
      </c>
      <c r="M61">
        <v>1</v>
      </c>
      <c r="N61" s="12">
        <f t="shared" si="0"/>
        <v>594.48704254455936</v>
      </c>
      <c r="O61" s="9">
        <v>14.4</v>
      </c>
      <c r="P61">
        <f t="shared" si="1"/>
        <v>85.606134126416563</v>
      </c>
      <c r="S61" s="2"/>
      <c r="U61" s="2"/>
    </row>
    <row r="62" spans="1:21" x14ac:dyDescent="0.3">
      <c r="A62" s="1">
        <v>45120</v>
      </c>
      <c r="B62" s="12">
        <v>2</v>
      </c>
      <c r="C62" s="1" t="s">
        <v>10</v>
      </c>
      <c r="D62" t="s">
        <v>159</v>
      </c>
      <c r="E62" s="2" t="s">
        <v>60</v>
      </c>
      <c r="F62" t="s">
        <v>149</v>
      </c>
      <c r="G62" t="s">
        <v>35</v>
      </c>
      <c r="H62" s="2" t="s">
        <v>16</v>
      </c>
      <c r="I62">
        <v>1</v>
      </c>
      <c r="J62">
        <v>27.5</v>
      </c>
      <c r="K62">
        <v>1.3100000000000001E-2</v>
      </c>
      <c r="L62">
        <v>3.0379999999999998</v>
      </c>
      <c r="M62">
        <v>1</v>
      </c>
      <c r="N62" s="12">
        <f t="shared" si="0"/>
        <v>309.0039417905499</v>
      </c>
      <c r="O62" s="9">
        <v>19.899999999999999</v>
      </c>
      <c r="P62">
        <f t="shared" si="1"/>
        <v>61.491784416319426</v>
      </c>
      <c r="S62" s="2"/>
      <c r="U62" s="2"/>
    </row>
    <row r="63" spans="1:21" x14ac:dyDescent="0.3">
      <c r="A63" s="1">
        <v>45120</v>
      </c>
      <c r="B63" s="12">
        <v>2</v>
      </c>
      <c r="C63" s="1" t="s">
        <v>10</v>
      </c>
      <c r="D63" t="s">
        <v>159</v>
      </c>
      <c r="E63" s="2" t="s">
        <v>60</v>
      </c>
      <c r="F63" t="s">
        <v>25</v>
      </c>
      <c r="G63" t="s">
        <v>26</v>
      </c>
      <c r="H63" s="2" t="s">
        <v>15</v>
      </c>
      <c r="I63">
        <v>2</v>
      </c>
      <c r="J63">
        <v>22.5</v>
      </c>
      <c r="K63">
        <v>4.0399999999999998E-2</v>
      </c>
      <c r="L63">
        <v>2.74</v>
      </c>
      <c r="M63">
        <v>0.92936802973977695</v>
      </c>
      <c r="N63" s="12">
        <f t="shared" si="0"/>
        <v>335.13966943223562</v>
      </c>
      <c r="O63" s="9">
        <v>10.9</v>
      </c>
      <c r="P63">
        <f t="shared" si="1"/>
        <v>36.530223968113681</v>
      </c>
      <c r="S63" s="2"/>
      <c r="U63" s="2"/>
    </row>
    <row r="64" spans="1:21" x14ac:dyDescent="0.3">
      <c r="A64" s="1">
        <v>45120</v>
      </c>
      <c r="B64" s="12">
        <v>2</v>
      </c>
      <c r="C64" s="1" t="s">
        <v>10</v>
      </c>
      <c r="D64" t="s">
        <v>159</v>
      </c>
      <c r="E64" s="2" t="s">
        <v>60</v>
      </c>
      <c r="F64" t="s">
        <v>25</v>
      </c>
      <c r="G64" t="s">
        <v>26</v>
      </c>
      <c r="H64" s="2" t="s">
        <v>16</v>
      </c>
      <c r="I64">
        <v>5</v>
      </c>
      <c r="J64">
        <v>27.5</v>
      </c>
      <c r="K64">
        <v>4.0399999999999998E-2</v>
      </c>
      <c r="L64">
        <v>2.74</v>
      </c>
      <c r="M64">
        <v>0.92936802973977695</v>
      </c>
      <c r="N64" s="12">
        <f t="shared" si="0"/>
        <v>1451.9689430258009</v>
      </c>
      <c r="O64" s="9">
        <v>10.9</v>
      </c>
      <c r="P64">
        <f t="shared" si="1"/>
        <v>158.2646147898123</v>
      </c>
      <c r="S64" s="2"/>
      <c r="U64" s="2"/>
    </row>
    <row r="65" spans="1:21" x14ac:dyDescent="0.3">
      <c r="A65" s="1">
        <v>45120</v>
      </c>
      <c r="B65" s="12">
        <v>2</v>
      </c>
      <c r="C65" s="1" t="s">
        <v>10</v>
      </c>
      <c r="D65" t="s">
        <v>159</v>
      </c>
      <c r="E65" s="2" t="s">
        <v>60</v>
      </c>
      <c r="F65" t="s">
        <v>32</v>
      </c>
      <c r="G65" t="s">
        <v>33</v>
      </c>
      <c r="H65" s="2" t="s">
        <v>14</v>
      </c>
      <c r="I65">
        <v>4</v>
      </c>
      <c r="J65">
        <v>17.5</v>
      </c>
      <c r="K65">
        <v>1.7000000000000001E-2</v>
      </c>
      <c r="L65">
        <v>3.05</v>
      </c>
      <c r="M65">
        <v>0.9174311926605504</v>
      </c>
      <c r="N65" s="12">
        <f t="shared" si="0"/>
        <v>323.31372591599882</v>
      </c>
      <c r="O65" s="9">
        <v>1.5</v>
      </c>
      <c r="P65">
        <f t="shared" si="1"/>
        <v>4.8497058887399822</v>
      </c>
      <c r="S65" s="2"/>
      <c r="U65" s="2"/>
    </row>
    <row r="66" spans="1:21" x14ac:dyDescent="0.3">
      <c r="A66" s="1">
        <v>45160</v>
      </c>
      <c r="B66" s="12">
        <v>2</v>
      </c>
      <c r="C66" s="1" t="s">
        <v>10</v>
      </c>
      <c r="D66" t="s">
        <v>162</v>
      </c>
      <c r="E66" s="2" t="s">
        <v>61</v>
      </c>
      <c r="F66" t="s">
        <v>42</v>
      </c>
      <c r="G66" t="s">
        <v>43</v>
      </c>
      <c r="H66" s="2" t="s">
        <v>19</v>
      </c>
      <c r="I66">
        <v>1</v>
      </c>
      <c r="J66">
        <v>12.5</v>
      </c>
      <c r="K66">
        <v>0.309</v>
      </c>
      <c r="L66">
        <v>2.23</v>
      </c>
      <c r="M66">
        <v>1</v>
      </c>
      <c r="N66" s="12">
        <f t="shared" si="0"/>
        <v>86.31132991714324</v>
      </c>
      <c r="O66" s="9">
        <v>2.2999999999999998</v>
      </c>
      <c r="P66">
        <f t="shared" si="1"/>
        <v>1.9851605880942944</v>
      </c>
      <c r="S66" s="2"/>
      <c r="U66" s="2"/>
    </row>
    <row r="67" spans="1:21" x14ac:dyDescent="0.3">
      <c r="A67" s="1">
        <v>45160</v>
      </c>
      <c r="B67" s="12">
        <v>2</v>
      </c>
      <c r="C67" s="1" t="s">
        <v>10</v>
      </c>
      <c r="D67" t="s">
        <v>162</v>
      </c>
      <c r="E67" s="2" t="s">
        <v>61</v>
      </c>
      <c r="F67" t="s">
        <v>42</v>
      </c>
      <c r="G67" t="s">
        <v>43</v>
      </c>
      <c r="H67" s="2" t="s">
        <v>14</v>
      </c>
      <c r="I67">
        <v>1</v>
      </c>
      <c r="J67">
        <v>17.5</v>
      </c>
      <c r="K67">
        <v>0.309</v>
      </c>
      <c r="L67">
        <v>2.23</v>
      </c>
      <c r="M67">
        <v>1</v>
      </c>
      <c r="N67" s="12">
        <f t="shared" ref="N67:N130" si="2">(K67*((J67*M67)^L67))*I67</f>
        <v>182.78195914602082</v>
      </c>
      <c r="O67" s="9">
        <v>2.2999999999999998</v>
      </c>
      <c r="P67">
        <f t="shared" ref="P67:P130" si="3">N67*(O67/100)</f>
        <v>4.2039850603584785</v>
      </c>
      <c r="S67" s="2"/>
      <c r="U67" s="2"/>
    </row>
    <row r="68" spans="1:21" x14ac:dyDescent="0.3">
      <c r="A68" s="1">
        <v>45160</v>
      </c>
      <c r="B68" s="12">
        <v>2</v>
      </c>
      <c r="C68" s="1" t="s">
        <v>10</v>
      </c>
      <c r="D68" t="s">
        <v>162</v>
      </c>
      <c r="E68" s="2" t="s">
        <v>61</v>
      </c>
      <c r="F68" t="s">
        <v>42</v>
      </c>
      <c r="G68" t="s">
        <v>43</v>
      </c>
      <c r="H68" s="2" t="s">
        <v>15</v>
      </c>
      <c r="I68">
        <v>1</v>
      </c>
      <c r="J68">
        <v>22.5</v>
      </c>
      <c r="K68">
        <v>0.309</v>
      </c>
      <c r="L68">
        <v>2.23</v>
      </c>
      <c r="M68">
        <v>1</v>
      </c>
      <c r="N68" s="12">
        <f t="shared" si="2"/>
        <v>320.12935146790858</v>
      </c>
      <c r="O68" s="9">
        <v>2.2999999999999998</v>
      </c>
      <c r="P68">
        <f t="shared" si="3"/>
        <v>7.3629750837618975</v>
      </c>
      <c r="S68" s="2"/>
      <c r="U68" s="2"/>
    </row>
    <row r="69" spans="1:21" x14ac:dyDescent="0.3">
      <c r="A69" s="1">
        <v>45160</v>
      </c>
      <c r="B69" s="12">
        <v>2</v>
      </c>
      <c r="C69" s="1" t="s">
        <v>10</v>
      </c>
      <c r="D69" t="s">
        <v>162</v>
      </c>
      <c r="E69" s="2" t="s">
        <v>61</v>
      </c>
      <c r="F69" t="s">
        <v>12</v>
      </c>
      <c r="G69" t="s">
        <v>13</v>
      </c>
      <c r="H69" s="2" t="s">
        <v>19</v>
      </c>
      <c r="I69">
        <v>1</v>
      </c>
      <c r="J69">
        <v>12.5</v>
      </c>
      <c r="K69">
        <v>1.44E-2</v>
      </c>
      <c r="L69">
        <v>3.0529999999999999</v>
      </c>
      <c r="M69">
        <v>1</v>
      </c>
      <c r="N69" s="12">
        <f t="shared" si="2"/>
        <v>32.153537594469434</v>
      </c>
      <c r="O69" s="9">
        <v>14.4</v>
      </c>
      <c r="P69">
        <f t="shared" si="3"/>
        <v>4.6301094136035994</v>
      </c>
      <c r="S69" s="2"/>
      <c r="U69" s="2"/>
    </row>
    <row r="70" spans="1:21" x14ac:dyDescent="0.3">
      <c r="A70" s="1">
        <v>45160</v>
      </c>
      <c r="B70" s="12">
        <v>2</v>
      </c>
      <c r="C70" s="1" t="s">
        <v>10</v>
      </c>
      <c r="D70" t="s">
        <v>162</v>
      </c>
      <c r="E70" s="2" t="s">
        <v>61</v>
      </c>
      <c r="F70" t="s">
        <v>12</v>
      </c>
      <c r="G70" t="s">
        <v>13</v>
      </c>
      <c r="H70" s="2" t="s">
        <v>14</v>
      </c>
      <c r="I70">
        <v>1</v>
      </c>
      <c r="J70">
        <v>17.5</v>
      </c>
      <c r="K70">
        <v>1.44E-2</v>
      </c>
      <c r="L70">
        <v>3.0529999999999999</v>
      </c>
      <c r="M70">
        <v>1</v>
      </c>
      <c r="N70" s="12">
        <f t="shared" si="2"/>
        <v>89.816815885154938</v>
      </c>
      <c r="O70" s="9">
        <v>14.4</v>
      </c>
      <c r="P70">
        <f t="shared" si="3"/>
        <v>12.933621487462313</v>
      </c>
      <c r="S70" s="2"/>
      <c r="U70" s="2"/>
    </row>
    <row r="71" spans="1:21" x14ac:dyDescent="0.3">
      <c r="A71" s="1">
        <v>45160</v>
      </c>
      <c r="B71" s="12">
        <v>2</v>
      </c>
      <c r="C71" s="1" t="s">
        <v>10</v>
      </c>
      <c r="D71" t="s">
        <v>162</v>
      </c>
      <c r="E71" s="2" t="s">
        <v>61</v>
      </c>
      <c r="F71" t="s">
        <v>12</v>
      </c>
      <c r="G71" t="s">
        <v>13</v>
      </c>
      <c r="H71" s="2" t="s">
        <v>15</v>
      </c>
      <c r="I71">
        <v>3</v>
      </c>
      <c r="J71">
        <v>22.5</v>
      </c>
      <c r="K71">
        <v>1.44E-2</v>
      </c>
      <c r="L71">
        <v>3.0529999999999999</v>
      </c>
      <c r="M71">
        <v>1</v>
      </c>
      <c r="N71" s="12">
        <f t="shared" si="2"/>
        <v>580.35933527908628</v>
      </c>
      <c r="O71" s="9">
        <v>14.4</v>
      </c>
      <c r="P71">
        <f t="shared" si="3"/>
        <v>83.57174428018844</v>
      </c>
      <c r="S71" s="2"/>
      <c r="U71" s="2"/>
    </row>
    <row r="72" spans="1:21" x14ac:dyDescent="0.3">
      <c r="A72" s="1">
        <v>45160</v>
      </c>
      <c r="B72" s="12">
        <v>2</v>
      </c>
      <c r="C72" s="1" t="s">
        <v>10</v>
      </c>
      <c r="D72" t="s">
        <v>162</v>
      </c>
      <c r="E72" s="2" t="s">
        <v>61</v>
      </c>
      <c r="F72" t="s">
        <v>12</v>
      </c>
      <c r="G72" t="s">
        <v>13</v>
      </c>
      <c r="H72" s="2" t="s">
        <v>16</v>
      </c>
      <c r="I72">
        <v>4</v>
      </c>
      <c r="J72">
        <v>27.5</v>
      </c>
      <c r="K72">
        <v>1.44E-2</v>
      </c>
      <c r="L72">
        <v>3.0529999999999999</v>
      </c>
      <c r="M72">
        <v>1</v>
      </c>
      <c r="N72" s="12">
        <f t="shared" si="2"/>
        <v>1427.9243438301719</v>
      </c>
      <c r="O72" s="9">
        <v>14.4</v>
      </c>
      <c r="P72">
        <f t="shared" si="3"/>
        <v>205.62110551154478</v>
      </c>
      <c r="S72" s="2"/>
      <c r="U72" s="2"/>
    </row>
    <row r="73" spans="1:21" x14ac:dyDescent="0.3">
      <c r="A73" s="1">
        <v>45160</v>
      </c>
      <c r="B73" s="12">
        <v>2</v>
      </c>
      <c r="C73" s="1" t="s">
        <v>10</v>
      </c>
      <c r="D73" t="s">
        <v>162</v>
      </c>
      <c r="E73" s="2" t="s">
        <v>61</v>
      </c>
      <c r="F73" t="s">
        <v>149</v>
      </c>
      <c r="G73" t="s">
        <v>35</v>
      </c>
      <c r="H73" s="2" t="s">
        <v>47</v>
      </c>
      <c r="I73">
        <v>1</v>
      </c>
      <c r="J73">
        <v>37.5</v>
      </c>
      <c r="K73">
        <v>1.3100000000000001E-2</v>
      </c>
      <c r="L73">
        <v>3.0379999999999998</v>
      </c>
      <c r="M73">
        <v>1</v>
      </c>
      <c r="N73" s="12">
        <f t="shared" si="2"/>
        <v>792.8267357212477</v>
      </c>
      <c r="O73" s="9">
        <v>19.899999999999999</v>
      </c>
      <c r="P73">
        <f t="shared" si="3"/>
        <v>157.77252040852827</v>
      </c>
      <c r="S73" s="2"/>
      <c r="U73" s="2"/>
    </row>
    <row r="74" spans="1:21" x14ac:dyDescent="0.3">
      <c r="A74" s="1">
        <v>45160</v>
      </c>
      <c r="B74" s="12">
        <v>2</v>
      </c>
      <c r="C74" s="1" t="s">
        <v>10</v>
      </c>
      <c r="D74" t="s">
        <v>162</v>
      </c>
      <c r="E74" s="2" t="s">
        <v>61</v>
      </c>
      <c r="F74" t="s">
        <v>56</v>
      </c>
      <c r="G74" t="s">
        <v>24</v>
      </c>
      <c r="H74" s="2" t="s">
        <v>16</v>
      </c>
      <c r="I74">
        <v>1</v>
      </c>
      <c r="J74">
        <v>27.5</v>
      </c>
      <c r="K74">
        <v>1.17E-2</v>
      </c>
      <c r="L74">
        <v>3.2</v>
      </c>
      <c r="M74">
        <v>0.86805555555555558</v>
      </c>
      <c r="N74" s="12">
        <f t="shared" si="2"/>
        <v>300.19437409411364</v>
      </c>
      <c r="O74" s="9">
        <v>53.5</v>
      </c>
      <c r="P74">
        <f t="shared" si="3"/>
        <v>160.60399014035082</v>
      </c>
      <c r="S74" s="2"/>
      <c r="U74" s="2"/>
    </row>
    <row r="75" spans="1:21" x14ac:dyDescent="0.3">
      <c r="A75" s="1">
        <v>45160</v>
      </c>
      <c r="B75" s="12">
        <v>2</v>
      </c>
      <c r="C75" s="1" t="s">
        <v>10</v>
      </c>
      <c r="D75" t="s">
        <v>162</v>
      </c>
      <c r="E75" s="2" t="s">
        <v>61</v>
      </c>
      <c r="F75" t="s">
        <v>25</v>
      </c>
      <c r="G75" t="s">
        <v>26</v>
      </c>
      <c r="H75" s="2" t="s">
        <v>16</v>
      </c>
      <c r="I75">
        <v>3</v>
      </c>
      <c r="J75">
        <v>27.5</v>
      </c>
      <c r="K75">
        <v>4.0399999999999998E-2</v>
      </c>
      <c r="L75">
        <v>2.74</v>
      </c>
      <c r="M75">
        <v>0.92936802973977695</v>
      </c>
      <c r="N75" s="12">
        <f t="shared" si="2"/>
        <v>871.1813658154806</v>
      </c>
      <c r="O75" s="9">
        <v>10.9</v>
      </c>
      <c r="P75">
        <f t="shared" si="3"/>
        <v>94.958768873887379</v>
      </c>
      <c r="S75" s="2"/>
      <c r="U75" s="2"/>
    </row>
    <row r="76" spans="1:21" x14ac:dyDescent="0.3">
      <c r="A76" s="1">
        <v>45160</v>
      </c>
      <c r="B76" s="12">
        <v>2</v>
      </c>
      <c r="C76" s="1" t="s">
        <v>10</v>
      </c>
      <c r="D76" t="s">
        <v>161</v>
      </c>
      <c r="E76" s="2" t="s">
        <v>62</v>
      </c>
      <c r="F76" t="s">
        <v>42</v>
      </c>
      <c r="G76" t="s">
        <v>43</v>
      </c>
      <c r="H76" s="2" t="s">
        <v>22</v>
      </c>
      <c r="I76">
        <v>1</v>
      </c>
      <c r="J76">
        <v>7.5</v>
      </c>
      <c r="K76">
        <v>0.309</v>
      </c>
      <c r="L76">
        <v>2.23</v>
      </c>
      <c r="M76">
        <v>1</v>
      </c>
      <c r="N76" s="12">
        <f t="shared" si="2"/>
        <v>27.627723237844624</v>
      </c>
      <c r="O76" s="9">
        <v>2.2999999999999998</v>
      </c>
      <c r="P76">
        <f t="shared" si="3"/>
        <v>0.63543763447042634</v>
      </c>
      <c r="S76" s="2"/>
      <c r="U76" s="2"/>
    </row>
    <row r="77" spans="1:21" x14ac:dyDescent="0.3">
      <c r="A77" s="1">
        <v>45160</v>
      </c>
      <c r="B77" s="12">
        <v>2</v>
      </c>
      <c r="C77" s="1" t="s">
        <v>10</v>
      </c>
      <c r="D77" t="s">
        <v>161</v>
      </c>
      <c r="E77" s="2" t="s">
        <v>62</v>
      </c>
      <c r="F77" t="s">
        <v>42</v>
      </c>
      <c r="G77" t="s">
        <v>43</v>
      </c>
      <c r="H77" s="2" t="s">
        <v>19</v>
      </c>
      <c r="I77">
        <v>1</v>
      </c>
      <c r="J77">
        <v>12.5</v>
      </c>
      <c r="K77">
        <v>0.309</v>
      </c>
      <c r="L77">
        <v>2.23</v>
      </c>
      <c r="M77">
        <v>1</v>
      </c>
      <c r="N77" s="12">
        <f t="shared" si="2"/>
        <v>86.31132991714324</v>
      </c>
      <c r="O77" s="9">
        <v>2.2999999999999998</v>
      </c>
      <c r="P77">
        <f t="shared" si="3"/>
        <v>1.9851605880942944</v>
      </c>
      <c r="S77" s="2"/>
      <c r="U77" s="2"/>
    </row>
    <row r="78" spans="1:21" x14ac:dyDescent="0.3">
      <c r="A78" s="1">
        <v>45160</v>
      </c>
      <c r="B78" s="12">
        <v>2</v>
      </c>
      <c r="C78" s="1" t="s">
        <v>10</v>
      </c>
      <c r="D78" t="s">
        <v>161</v>
      </c>
      <c r="E78" s="2" t="s">
        <v>62</v>
      </c>
      <c r="F78" t="s">
        <v>42</v>
      </c>
      <c r="G78" t="s">
        <v>43</v>
      </c>
      <c r="H78" s="2" t="s">
        <v>15</v>
      </c>
      <c r="I78">
        <v>1</v>
      </c>
      <c r="J78">
        <v>22.5</v>
      </c>
      <c r="K78">
        <v>0.309</v>
      </c>
      <c r="L78">
        <v>2.23</v>
      </c>
      <c r="M78">
        <v>1</v>
      </c>
      <c r="N78" s="12">
        <f t="shared" si="2"/>
        <v>320.12935146790858</v>
      </c>
      <c r="O78" s="9">
        <v>2.2999999999999998</v>
      </c>
      <c r="P78">
        <f t="shared" si="3"/>
        <v>7.3629750837618975</v>
      </c>
      <c r="S78" s="2"/>
      <c r="U78" s="2"/>
    </row>
    <row r="79" spans="1:21" x14ac:dyDescent="0.3">
      <c r="A79" s="1">
        <v>45160</v>
      </c>
      <c r="B79" s="12">
        <v>2</v>
      </c>
      <c r="C79" s="1" t="s">
        <v>10</v>
      </c>
      <c r="D79" t="s">
        <v>161</v>
      </c>
      <c r="E79" s="2" t="s">
        <v>62</v>
      </c>
      <c r="F79" t="s">
        <v>38</v>
      </c>
      <c r="G79" t="s">
        <v>55</v>
      </c>
      <c r="H79" s="2" t="s">
        <v>16</v>
      </c>
      <c r="I79">
        <v>1</v>
      </c>
      <c r="J79">
        <v>27.5</v>
      </c>
      <c r="K79">
        <v>2.9499999999999998E-2</v>
      </c>
      <c r="L79">
        <v>3</v>
      </c>
      <c r="M79">
        <v>1</v>
      </c>
      <c r="N79" s="12">
        <f t="shared" si="2"/>
        <v>613.5078125</v>
      </c>
      <c r="O79" s="9">
        <v>10</v>
      </c>
      <c r="P79">
        <f t="shared" si="3"/>
        <v>61.350781250000004</v>
      </c>
      <c r="S79" s="2"/>
      <c r="U79" s="2"/>
    </row>
    <row r="80" spans="1:21" x14ac:dyDescent="0.3">
      <c r="A80" s="1">
        <v>45160</v>
      </c>
      <c r="B80" s="12">
        <v>2</v>
      </c>
      <c r="C80" s="1" t="s">
        <v>10</v>
      </c>
      <c r="D80" t="s">
        <v>161</v>
      </c>
      <c r="E80" s="2" t="s">
        <v>62</v>
      </c>
      <c r="F80" t="s">
        <v>12</v>
      </c>
      <c r="G80" t="s">
        <v>13</v>
      </c>
      <c r="H80" s="2" t="s">
        <v>22</v>
      </c>
      <c r="I80">
        <v>1</v>
      </c>
      <c r="J80">
        <v>7.5</v>
      </c>
      <c r="K80">
        <v>1.44E-2</v>
      </c>
      <c r="L80">
        <v>3.0529999999999999</v>
      </c>
      <c r="M80">
        <v>1</v>
      </c>
      <c r="N80" s="12">
        <f t="shared" si="2"/>
        <v>6.7596549734061222</v>
      </c>
      <c r="O80" s="9">
        <v>14.4</v>
      </c>
      <c r="P80">
        <f t="shared" si="3"/>
        <v>0.97339031617048166</v>
      </c>
      <c r="S80" s="2"/>
      <c r="U80" s="2"/>
    </row>
    <row r="81" spans="1:21" x14ac:dyDescent="0.3">
      <c r="A81" s="1">
        <v>45160</v>
      </c>
      <c r="B81" s="12">
        <v>2</v>
      </c>
      <c r="C81" s="1" t="s">
        <v>10</v>
      </c>
      <c r="D81" t="s">
        <v>161</v>
      </c>
      <c r="E81" s="2" t="s">
        <v>62</v>
      </c>
      <c r="F81" t="s">
        <v>12</v>
      </c>
      <c r="G81" t="s">
        <v>13</v>
      </c>
      <c r="H81" s="2" t="s">
        <v>16</v>
      </c>
      <c r="I81">
        <v>1</v>
      </c>
      <c r="J81">
        <v>27.5</v>
      </c>
      <c r="K81">
        <v>1.44E-2</v>
      </c>
      <c r="L81">
        <v>3.0529999999999999</v>
      </c>
      <c r="M81">
        <v>1</v>
      </c>
      <c r="N81" s="12">
        <f t="shared" si="2"/>
        <v>356.98108595754297</v>
      </c>
      <c r="O81" s="9">
        <v>14.4</v>
      </c>
      <c r="P81">
        <f t="shared" si="3"/>
        <v>51.405276377886196</v>
      </c>
      <c r="S81" s="2"/>
      <c r="U81" s="2"/>
    </row>
    <row r="82" spans="1:21" x14ac:dyDescent="0.3">
      <c r="A82" s="1">
        <v>45160</v>
      </c>
      <c r="B82" s="12">
        <v>2</v>
      </c>
      <c r="C82" s="1" t="s">
        <v>10</v>
      </c>
      <c r="D82" t="s">
        <v>161</v>
      </c>
      <c r="E82" s="2" t="s">
        <v>62</v>
      </c>
      <c r="F82" t="s">
        <v>56</v>
      </c>
      <c r="G82" t="s">
        <v>24</v>
      </c>
      <c r="H82" s="2" t="s">
        <v>19</v>
      </c>
      <c r="I82">
        <v>1</v>
      </c>
      <c r="J82">
        <v>12.5</v>
      </c>
      <c r="K82">
        <v>1.17E-2</v>
      </c>
      <c r="L82">
        <v>3.2</v>
      </c>
      <c r="M82">
        <v>0.86805555555555558</v>
      </c>
      <c r="N82" s="12">
        <f t="shared" si="2"/>
        <v>24.079638920495317</v>
      </c>
      <c r="O82" s="9">
        <v>53.5</v>
      </c>
      <c r="P82">
        <f t="shared" si="3"/>
        <v>12.882606822464995</v>
      </c>
      <c r="S82" s="2"/>
      <c r="U82" s="2"/>
    </row>
    <row r="83" spans="1:21" x14ac:dyDescent="0.3">
      <c r="A83" s="1">
        <v>45160</v>
      </c>
      <c r="B83" s="12">
        <v>2</v>
      </c>
      <c r="C83" s="1" t="s">
        <v>10</v>
      </c>
      <c r="D83" t="s">
        <v>161</v>
      </c>
      <c r="E83" s="2" t="s">
        <v>62</v>
      </c>
      <c r="F83" t="s">
        <v>56</v>
      </c>
      <c r="G83" t="s">
        <v>24</v>
      </c>
      <c r="H83" s="2" t="s">
        <v>14</v>
      </c>
      <c r="I83">
        <v>1</v>
      </c>
      <c r="J83">
        <v>17.5</v>
      </c>
      <c r="K83">
        <v>1.17E-2</v>
      </c>
      <c r="L83">
        <v>3.2</v>
      </c>
      <c r="M83">
        <v>0.86805555555555558</v>
      </c>
      <c r="N83" s="12">
        <f t="shared" si="2"/>
        <v>70.674002001157746</v>
      </c>
      <c r="O83" s="9">
        <v>53.5</v>
      </c>
      <c r="P83">
        <f t="shared" si="3"/>
        <v>37.810591070619395</v>
      </c>
      <c r="S83" s="2"/>
      <c r="U83" s="2"/>
    </row>
    <row r="84" spans="1:21" x14ac:dyDescent="0.3">
      <c r="A84" s="1">
        <v>45160</v>
      </c>
      <c r="B84" s="12">
        <v>2</v>
      </c>
      <c r="C84" s="1" t="s">
        <v>10</v>
      </c>
      <c r="D84" t="s">
        <v>161</v>
      </c>
      <c r="E84" s="2" t="s">
        <v>62</v>
      </c>
      <c r="F84" t="s">
        <v>56</v>
      </c>
      <c r="G84" t="s">
        <v>24</v>
      </c>
      <c r="H84" s="2" t="s">
        <v>15</v>
      </c>
      <c r="I84">
        <v>1</v>
      </c>
      <c r="J84">
        <v>22.5</v>
      </c>
      <c r="K84">
        <v>1.17E-2</v>
      </c>
      <c r="L84">
        <v>3.2</v>
      </c>
      <c r="M84">
        <v>0.86805555555555558</v>
      </c>
      <c r="N84" s="12">
        <f t="shared" si="2"/>
        <v>157.9508570028292</v>
      </c>
      <c r="O84" s="9">
        <v>53.5</v>
      </c>
      <c r="P84">
        <f t="shared" si="3"/>
        <v>84.503708496513624</v>
      </c>
      <c r="S84" s="2"/>
      <c r="U84" s="2"/>
    </row>
    <row r="85" spans="1:21" x14ac:dyDescent="0.3">
      <c r="A85" s="1">
        <v>45160</v>
      </c>
      <c r="B85" s="12">
        <v>2</v>
      </c>
      <c r="C85" s="1" t="s">
        <v>10</v>
      </c>
      <c r="D85" t="s">
        <v>161</v>
      </c>
      <c r="E85" s="2" t="s">
        <v>62</v>
      </c>
      <c r="F85" t="s">
        <v>56</v>
      </c>
      <c r="G85" t="s">
        <v>24</v>
      </c>
      <c r="H85" s="2" t="s">
        <v>16</v>
      </c>
      <c r="I85">
        <v>3</v>
      </c>
      <c r="J85">
        <v>27.5</v>
      </c>
      <c r="K85">
        <v>1.17E-2</v>
      </c>
      <c r="L85">
        <v>3.2</v>
      </c>
      <c r="M85">
        <v>0.86805555555555558</v>
      </c>
      <c r="N85" s="12">
        <f t="shared" si="2"/>
        <v>900.58312228234092</v>
      </c>
      <c r="O85" s="9">
        <v>53.5</v>
      </c>
      <c r="P85">
        <f t="shared" si="3"/>
        <v>481.81197042105242</v>
      </c>
      <c r="S85" s="2"/>
      <c r="U85" s="2"/>
    </row>
    <row r="86" spans="1:21" x14ac:dyDescent="0.3">
      <c r="A86" s="1">
        <v>45160</v>
      </c>
      <c r="B86" s="12">
        <v>2</v>
      </c>
      <c r="C86" s="1" t="s">
        <v>10</v>
      </c>
      <c r="D86" t="s">
        <v>161</v>
      </c>
      <c r="E86" s="2" t="s">
        <v>62</v>
      </c>
      <c r="F86" t="s">
        <v>56</v>
      </c>
      <c r="G86" t="s">
        <v>24</v>
      </c>
      <c r="H86" s="2" t="s">
        <v>27</v>
      </c>
      <c r="I86">
        <v>2</v>
      </c>
      <c r="J86">
        <v>32.5</v>
      </c>
      <c r="K86">
        <v>1.17E-2</v>
      </c>
      <c r="L86">
        <v>3.2</v>
      </c>
      <c r="M86">
        <v>0.86805555555555558</v>
      </c>
      <c r="N86" s="12">
        <f t="shared" si="2"/>
        <v>1024.6951472108162</v>
      </c>
      <c r="O86" s="9">
        <v>53.5</v>
      </c>
      <c r="P86">
        <f t="shared" si="3"/>
        <v>548.21190375778667</v>
      </c>
      <c r="S86" s="2"/>
      <c r="U86" s="2"/>
    </row>
    <row r="87" spans="1:21" x14ac:dyDescent="0.3">
      <c r="A87" s="1">
        <v>45160</v>
      </c>
      <c r="B87" s="12">
        <v>2</v>
      </c>
      <c r="C87" s="1" t="s">
        <v>10</v>
      </c>
      <c r="D87" t="s">
        <v>161</v>
      </c>
      <c r="E87" s="2" t="s">
        <v>62</v>
      </c>
      <c r="F87" t="s">
        <v>25</v>
      </c>
      <c r="G87" t="s">
        <v>26</v>
      </c>
      <c r="H87" s="2" t="s">
        <v>14</v>
      </c>
      <c r="I87">
        <v>1</v>
      </c>
      <c r="J87">
        <v>17.5</v>
      </c>
      <c r="K87">
        <v>4.0399999999999998E-2</v>
      </c>
      <c r="L87">
        <v>2.74</v>
      </c>
      <c r="M87">
        <v>0.92936802973977695</v>
      </c>
      <c r="N87" s="12">
        <f t="shared" si="2"/>
        <v>84.166640955262338</v>
      </c>
      <c r="O87" s="9">
        <v>10.9</v>
      </c>
      <c r="P87">
        <f t="shared" si="3"/>
        <v>9.1741638641235941</v>
      </c>
      <c r="S87" s="2"/>
      <c r="U87" s="2"/>
    </row>
    <row r="88" spans="1:21" x14ac:dyDescent="0.3">
      <c r="A88" s="1">
        <v>45160</v>
      </c>
      <c r="B88" s="12">
        <v>2</v>
      </c>
      <c r="C88" s="1" t="s">
        <v>10</v>
      </c>
      <c r="D88" t="s">
        <v>161</v>
      </c>
      <c r="E88" s="2" t="s">
        <v>62</v>
      </c>
      <c r="F88" t="s">
        <v>25</v>
      </c>
      <c r="G88" t="s">
        <v>26</v>
      </c>
      <c r="H88" s="2" t="s">
        <v>15</v>
      </c>
      <c r="I88">
        <v>2</v>
      </c>
      <c r="J88">
        <v>22.5</v>
      </c>
      <c r="K88">
        <v>4.0399999999999998E-2</v>
      </c>
      <c r="L88">
        <v>2.74</v>
      </c>
      <c r="M88">
        <v>0.92936802973977695</v>
      </c>
      <c r="N88" s="12">
        <f t="shared" si="2"/>
        <v>335.13966943223562</v>
      </c>
      <c r="O88" s="9">
        <v>10.9</v>
      </c>
      <c r="P88">
        <f t="shared" si="3"/>
        <v>36.530223968113681</v>
      </c>
      <c r="S88" s="2"/>
      <c r="U88" s="2"/>
    </row>
    <row r="89" spans="1:21" x14ac:dyDescent="0.3">
      <c r="A89" s="1">
        <v>45160</v>
      </c>
      <c r="B89" s="12">
        <v>2</v>
      </c>
      <c r="C89" s="1" t="s">
        <v>10</v>
      </c>
      <c r="D89" t="s">
        <v>161</v>
      </c>
      <c r="E89" s="2" t="s">
        <v>62</v>
      </c>
      <c r="F89" t="s">
        <v>25</v>
      </c>
      <c r="G89" t="s">
        <v>26</v>
      </c>
      <c r="H89" s="2" t="s">
        <v>16</v>
      </c>
      <c r="I89">
        <v>8</v>
      </c>
      <c r="J89">
        <v>27.5</v>
      </c>
      <c r="K89">
        <v>4.0399999999999998E-2</v>
      </c>
      <c r="L89">
        <v>2.74</v>
      </c>
      <c r="M89">
        <v>0.92936802973977695</v>
      </c>
      <c r="N89" s="12">
        <f t="shared" si="2"/>
        <v>2323.1503088412815</v>
      </c>
      <c r="O89" s="9">
        <v>10.9</v>
      </c>
      <c r="P89">
        <f t="shared" si="3"/>
        <v>253.22338366369968</v>
      </c>
      <c r="S89" s="2"/>
      <c r="U89" s="2"/>
    </row>
    <row r="90" spans="1:21" x14ac:dyDescent="0.3">
      <c r="A90" s="1">
        <v>45160</v>
      </c>
      <c r="B90" s="12">
        <v>2</v>
      </c>
      <c r="C90" s="1" t="s">
        <v>10</v>
      </c>
      <c r="D90" t="s">
        <v>161</v>
      </c>
      <c r="E90" s="2" t="s">
        <v>62</v>
      </c>
      <c r="F90" t="s">
        <v>32</v>
      </c>
      <c r="G90" t="s">
        <v>33</v>
      </c>
      <c r="H90" s="2" t="s">
        <v>14</v>
      </c>
      <c r="I90">
        <v>4</v>
      </c>
      <c r="J90">
        <v>17.5</v>
      </c>
      <c r="K90">
        <v>1.7000000000000001E-2</v>
      </c>
      <c r="L90">
        <v>3.05</v>
      </c>
      <c r="M90">
        <v>0.9174311926605504</v>
      </c>
      <c r="N90" s="12">
        <f t="shared" si="2"/>
        <v>323.31372591599882</v>
      </c>
      <c r="O90" s="9">
        <v>1.5</v>
      </c>
      <c r="P90">
        <f t="shared" si="3"/>
        <v>4.8497058887399822</v>
      </c>
      <c r="S90" s="2"/>
      <c r="U90" s="2"/>
    </row>
    <row r="91" spans="1:21" x14ac:dyDescent="0.3">
      <c r="A91" s="1">
        <v>45160</v>
      </c>
      <c r="B91" s="12">
        <v>2</v>
      </c>
      <c r="C91" s="1" t="s">
        <v>10</v>
      </c>
      <c r="D91" t="s">
        <v>161</v>
      </c>
      <c r="E91" s="2" t="s">
        <v>62</v>
      </c>
      <c r="F91" t="s">
        <v>32</v>
      </c>
      <c r="G91" t="s">
        <v>33</v>
      </c>
      <c r="H91" s="2" t="s">
        <v>15</v>
      </c>
      <c r="I91">
        <v>3</v>
      </c>
      <c r="J91">
        <v>22.5</v>
      </c>
      <c r="K91">
        <v>1.7000000000000001E-2</v>
      </c>
      <c r="L91">
        <v>3.05</v>
      </c>
      <c r="M91">
        <v>0.9174311926605504</v>
      </c>
      <c r="N91" s="12">
        <f t="shared" si="2"/>
        <v>521.88646973483424</v>
      </c>
      <c r="O91" s="9">
        <v>1.5</v>
      </c>
      <c r="P91">
        <f t="shared" si="3"/>
        <v>7.828297046022513</v>
      </c>
      <c r="S91" s="2"/>
      <c r="U91" s="2"/>
    </row>
    <row r="92" spans="1:21" x14ac:dyDescent="0.3">
      <c r="A92" s="1">
        <v>45166</v>
      </c>
      <c r="B92" s="12">
        <v>3</v>
      </c>
      <c r="C92" s="1" t="s">
        <v>10</v>
      </c>
      <c r="D92" t="s">
        <v>159</v>
      </c>
      <c r="E92" s="2" t="s">
        <v>54</v>
      </c>
      <c r="F92" t="s">
        <v>42</v>
      </c>
      <c r="G92" t="s">
        <v>43</v>
      </c>
      <c r="H92" s="2" t="s">
        <v>19</v>
      </c>
      <c r="I92">
        <v>1</v>
      </c>
      <c r="J92">
        <v>12.5</v>
      </c>
      <c r="K92">
        <v>0.309</v>
      </c>
      <c r="L92">
        <v>2.23</v>
      </c>
      <c r="M92">
        <v>1</v>
      </c>
      <c r="N92" s="12">
        <f t="shared" si="2"/>
        <v>86.31132991714324</v>
      </c>
      <c r="O92" s="9">
        <v>2.2999999999999998</v>
      </c>
      <c r="P92">
        <f t="shared" si="3"/>
        <v>1.9851605880942944</v>
      </c>
      <c r="S92" s="2"/>
      <c r="U92" s="2"/>
    </row>
    <row r="93" spans="1:21" x14ac:dyDescent="0.3">
      <c r="A93" s="1">
        <v>45166</v>
      </c>
      <c r="B93" s="12">
        <v>3</v>
      </c>
      <c r="C93" s="1" t="s">
        <v>10</v>
      </c>
      <c r="D93" t="s">
        <v>159</v>
      </c>
      <c r="E93" s="2" t="s">
        <v>54</v>
      </c>
      <c r="F93" t="s">
        <v>42</v>
      </c>
      <c r="G93" t="s">
        <v>43</v>
      </c>
      <c r="H93" s="2" t="s">
        <v>14</v>
      </c>
      <c r="I93">
        <v>1</v>
      </c>
      <c r="J93">
        <v>17.5</v>
      </c>
      <c r="K93">
        <v>0.309</v>
      </c>
      <c r="L93">
        <v>2.23</v>
      </c>
      <c r="M93">
        <v>1</v>
      </c>
      <c r="N93" s="12">
        <f t="shared" si="2"/>
        <v>182.78195914602082</v>
      </c>
      <c r="O93" s="9">
        <v>2.2999999999999998</v>
      </c>
      <c r="P93">
        <f t="shared" si="3"/>
        <v>4.2039850603584785</v>
      </c>
      <c r="S93" s="2"/>
      <c r="U93" s="2"/>
    </row>
    <row r="94" spans="1:21" x14ac:dyDescent="0.3">
      <c r="A94" s="1">
        <v>45166</v>
      </c>
      <c r="B94" s="12">
        <v>3</v>
      </c>
      <c r="C94" s="1" t="s">
        <v>10</v>
      </c>
      <c r="D94" t="s">
        <v>159</v>
      </c>
      <c r="E94" s="2" t="s">
        <v>54</v>
      </c>
      <c r="F94" t="s">
        <v>12</v>
      </c>
      <c r="G94" t="s">
        <v>13</v>
      </c>
      <c r="H94" s="2" t="s">
        <v>19</v>
      </c>
      <c r="I94">
        <v>1</v>
      </c>
      <c r="J94">
        <v>12.5</v>
      </c>
      <c r="K94">
        <v>1.44E-2</v>
      </c>
      <c r="L94">
        <v>3.0529999999999999</v>
      </c>
      <c r="M94">
        <v>1</v>
      </c>
      <c r="N94" s="12">
        <f t="shared" si="2"/>
        <v>32.153537594469434</v>
      </c>
      <c r="O94" s="9">
        <v>14.4</v>
      </c>
      <c r="P94">
        <f t="shared" si="3"/>
        <v>4.6301094136035994</v>
      </c>
      <c r="S94" s="2"/>
      <c r="U94" s="2"/>
    </row>
    <row r="95" spans="1:21" x14ac:dyDescent="0.3">
      <c r="A95" s="1">
        <v>45166</v>
      </c>
      <c r="B95" s="12">
        <v>3</v>
      </c>
      <c r="C95" s="1" t="s">
        <v>10</v>
      </c>
      <c r="D95" t="s">
        <v>159</v>
      </c>
      <c r="E95" s="2" t="s">
        <v>54</v>
      </c>
      <c r="F95" t="s">
        <v>12</v>
      </c>
      <c r="G95" t="s">
        <v>13</v>
      </c>
      <c r="H95" s="2" t="s">
        <v>14</v>
      </c>
      <c r="I95">
        <v>2</v>
      </c>
      <c r="J95">
        <v>17.5</v>
      </c>
      <c r="K95">
        <v>1.44E-2</v>
      </c>
      <c r="L95">
        <v>3.0529999999999999</v>
      </c>
      <c r="M95">
        <v>1</v>
      </c>
      <c r="N95" s="12">
        <f t="shared" si="2"/>
        <v>179.63363177030988</v>
      </c>
      <c r="O95" s="9">
        <v>14.4</v>
      </c>
      <c r="P95">
        <f t="shared" si="3"/>
        <v>25.867242974924626</v>
      </c>
      <c r="S95" s="2"/>
      <c r="U95" s="2"/>
    </row>
    <row r="96" spans="1:21" x14ac:dyDescent="0.3">
      <c r="A96" s="1">
        <v>45166</v>
      </c>
      <c r="B96" s="12">
        <v>3</v>
      </c>
      <c r="C96" s="1" t="s">
        <v>10</v>
      </c>
      <c r="D96" t="s">
        <v>159</v>
      </c>
      <c r="E96" s="2" t="s">
        <v>54</v>
      </c>
      <c r="F96" t="s">
        <v>12</v>
      </c>
      <c r="G96" t="s">
        <v>13</v>
      </c>
      <c r="H96" s="2" t="s">
        <v>15</v>
      </c>
      <c r="I96">
        <v>2</v>
      </c>
      <c r="J96">
        <v>22.5</v>
      </c>
      <c r="K96">
        <v>1.44E-2</v>
      </c>
      <c r="L96">
        <v>3.0529999999999999</v>
      </c>
      <c r="M96">
        <v>1</v>
      </c>
      <c r="N96" s="12">
        <f t="shared" si="2"/>
        <v>386.90622351939089</v>
      </c>
      <c r="O96" s="9">
        <v>14.4</v>
      </c>
      <c r="P96">
        <f t="shared" si="3"/>
        <v>55.714496186792296</v>
      </c>
      <c r="S96" s="2"/>
      <c r="U96" s="2"/>
    </row>
    <row r="97" spans="1:21" x14ac:dyDescent="0.3">
      <c r="A97" s="1">
        <v>45166</v>
      </c>
      <c r="B97" s="12">
        <v>3</v>
      </c>
      <c r="C97" s="1" t="s">
        <v>10</v>
      </c>
      <c r="D97" t="s">
        <v>159</v>
      </c>
      <c r="E97" s="2" t="s">
        <v>54</v>
      </c>
      <c r="F97" t="s">
        <v>12</v>
      </c>
      <c r="G97" t="s">
        <v>13</v>
      </c>
      <c r="H97" s="2" t="s">
        <v>16</v>
      </c>
      <c r="I97">
        <v>4</v>
      </c>
      <c r="J97">
        <v>27.5</v>
      </c>
      <c r="K97">
        <v>1.44E-2</v>
      </c>
      <c r="L97">
        <v>3.0529999999999999</v>
      </c>
      <c r="M97">
        <v>1</v>
      </c>
      <c r="N97" s="12">
        <f t="shared" si="2"/>
        <v>1427.9243438301719</v>
      </c>
      <c r="O97" s="9">
        <v>14.4</v>
      </c>
      <c r="P97">
        <f t="shared" si="3"/>
        <v>205.62110551154478</v>
      </c>
      <c r="S97" s="2"/>
      <c r="U97" s="2"/>
    </row>
    <row r="98" spans="1:21" x14ac:dyDescent="0.3">
      <c r="A98" s="1">
        <v>45166</v>
      </c>
      <c r="B98" s="12">
        <v>3</v>
      </c>
      <c r="C98" s="1" t="s">
        <v>10</v>
      </c>
      <c r="D98" t="s">
        <v>159</v>
      </c>
      <c r="E98" s="2" t="s">
        <v>54</v>
      </c>
      <c r="F98" t="s">
        <v>12</v>
      </c>
      <c r="G98" t="s">
        <v>13</v>
      </c>
      <c r="H98" s="2" t="s">
        <v>27</v>
      </c>
      <c r="I98">
        <v>1</v>
      </c>
      <c r="J98">
        <v>32.5</v>
      </c>
      <c r="K98">
        <v>1.44E-2</v>
      </c>
      <c r="L98">
        <v>3.0529999999999999</v>
      </c>
      <c r="M98">
        <v>1</v>
      </c>
      <c r="N98" s="12">
        <f t="shared" si="2"/>
        <v>594.48704254455936</v>
      </c>
      <c r="O98" s="9">
        <v>14.4</v>
      </c>
      <c r="P98">
        <f t="shared" si="3"/>
        <v>85.606134126416563</v>
      </c>
      <c r="S98" s="2"/>
      <c r="U98" s="2"/>
    </row>
    <row r="99" spans="1:21" x14ac:dyDescent="0.3">
      <c r="A99" s="1">
        <v>45166</v>
      </c>
      <c r="B99" s="12">
        <v>3</v>
      </c>
      <c r="C99" s="1" t="s">
        <v>10</v>
      </c>
      <c r="D99" t="s">
        <v>159</v>
      </c>
      <c r="E99" s="2" t="s">
        <v>54</v>
      </c>
      <c r="F99" t="s">
        <v>149</v>
      </c>
      <c r="G99" t="s">
        <v>35</v>
      </c>
      <c r="H99" s="2" t="s">
        <v>27</v>
      </c>
      <c r="I99">
        <v>1</v>
      </c>
      <c r="J99">
        <v>32.5</v>
      </c>
      <c r="K99">
        <v>1.3100000000000001E-2</v>
      </c>
      <c r="L99">
        <v>3.0379999999999998</v>
      </c>
      <c r="M99">
        <v>1</v>
      </c>
      <c r="N99" s="12">
        <f t="shared" si="2"/>
        <v>513.30198804582608</v>
      </c>
      <c r="O99" s="9">
        <v>19.899999999999999</v>
      </c>
      <c r="P99">
        <f t="shared" si="3"/>
        <v>102.14709562111938</v>
      </c>
      <c r="S99" s="2"/>
      <c r="U99" s="2"/>
    </row>
    <row r="100" spans="1:21" x14ac:dyDescent="0.3">
      <c r="A100" s="1">
        <v>45166</v>
      </c>
      <c r="B100" s="12">
        <v>3</v>
      </c>
      <c r="C100" s="1" t="s">
        <v>10</v>
      </c>
      <c r="D100" t="s">
        <v>159</v>
      </c>
      <c r="E100" s="2" t="s">
        <v>54</v>
      </c>
      <c r="F100" t="s">
        <v>56</v>
      </c>
      <c r="G100" t="s">
        <v>24</v>
      </c>
      <c r="H100" s="2" t="s">
        <v>47</v>
      </c>
      <c r="I100">
        <v>2</v>
      </c>
      <c r="J100">
        <v>37.5</v>
      </c>
      <c r="K100">
        <v>1.17E-2</v>
      </c>
      <c r="L100">
        <v>3.2</v>
      </c>
      <c r="M100">
        <v>0.86805555555555558</v>
      </c>
      <c r="N100" s="12">
        <f t="shared" si="2"/>
        <v>1619.8245657736745</v>
      </c>
      <c r="O100" s="9">
        <v>53.5</v>
      </c>
      <c r="P100">
        <f t="shared" si="3"/>
        <v>866.60614268891595</v>
      </c>
      <c r="S100" s="2"/>
      <c r="U100" s="2"/>
    </row>
    <row r="101" spans="1:21" x14ac:dyDescent="0.3">
      <c r="A101" s="1">
        <v>45166</v>
      </c>
      <c r="B101" s="12">
        <v>3</v>
      </c>
      <c r="C101" s="1" t="s">
        <v>10</v>
      </c>
      <c r="D101" t="s">
        <v>159</v>
      </c>
      <c r="E101" s="2" t="s">
        <v>54</v>
      </c>
      <c r="F101" t="s">
        <v>25</v>
      </c>
      <c r="G101" t="s">
        <v>26</v>
      </c>
      <c r="H101" s="2" t="s">
        <v>15</v>
      </c>
      <c r="I101">
        <v>4</v>
      </c>
      <c r="J101">
        <v>22.5</v>
      </c>
      <c r="K101">
        <v>4.0399999999999998E-2</v>
      </c>
      <c r="L101">
        <v>2.74</v>
      </c>
      <c r="M101">
        <v>0.92936802973977695</v>
      </c>
      <c r="N101" s="12">
        <f t="shared" si="2"/>
        <v>670.27933886447124</v>
      </c>
      <c r="O101" s="9">
        <v>10.9</v>
      </c>
      <c r="P101">
        <f t="shared" si="3"/>
        <v>73.060447936227362</v>
      </c>
      <c r="S101" s="2"/>
      <c r="U101" s="2"/>
    </row>
    <row r="102" spans="1:21" x14ac:dyDescent="0.3">
      <c r="A102" s="1">
        <v>45166</v>
      </c>
      <c r="B102" s="12">
        <v>3</v>
      </c>
      <c r="C102" s="1" t="s">
        <v>10</v>
      </c>
      <c r="D102" t="s">
        <v>159</v>
      </c>
      <c r="E102" s="2" t="s">
        <v>54</v>
      </c>
      <c r="F102" t="s">
        <v>25</v>
      </c>
      <c r="G102" t="s">
        <v>26</v>
      </c>
      <c r="H102" s="2" t="s">
        <v>16</v>
      </c>
      <c r="I102">
        <v>3</v>
      </c>
      <c r="J102">
        <v>27.5</v>
      </c>
      <c r="K102">
        <v>4.0399999999999998E-2</v>
      </c>
      <c r="L102">
        <v>2.74</v>
      </c>
      <c r="M102">
        <v>0.92936802973977695</v>
      </c>
      <c r="N102" s="12">
        <f t="shared" si="2"/>
        <v>871.1813658154806</v>
      </c>
      <c r="O102" s="9">
        <v>10.9</v>
      </c>
      <c r="P102">
        <f t="shared" si="3"/>
        <v>94.958768873887379</v>
      </c>
      <c r="S102" s="2"/>
      <c r="U102" s="2"/>
    </row>
    <row r="103" spans="1:21" x14ac:dyDescent="0.3">
      <c r="A103" s="1">
        <v>45166</v>
      </c>
      <c r="B103" s="12">
        <v>3</v>
      </c>
      <c r="C103" s="1" t="s">
        <v>10</v>
      </c>
      <c r="D103" t="s">
        <v>159</v>
      </c>
      <c r="E103" s="2" t="s">
        <v>54</v>
      </c>
      <c r="F103" t="s">
        <v>25</v>
      </c>
      <c r="G103" t="s">
        <v>26</v>
      </c>
      <c r="H103" s="2" t="s">
        <v>27</v>
      </c>
      <c r="I103">
        <v>1</v>
      </c>
      <c r="J103">
        <v>32.5</v>
      </c>
      <c r="K103">
        <v>4.0399999999999998E-2</v>
      </c>
      <c r="L103">
        <v>2.74</v>
      </c>
      <c r="M103">
        <v>0.92936802973977695</v>
      </c>
      <c r="N103" s="12">
        <f t="shared" si="2"/>
        <v>458.96138849592916</v>
      </c>
      <c r="O103" s="9">
        <v>10.9</v>
      </c>
      <c r="P103">
        <f t="shared" si="3"/>
        <v>50.026791346056278</v>
      </c>
      <c r="S103" s="2"/>
      <c r="U103" s="2"/>
    </row>
    <row r="104" spans="1:21" x14ac:dyDescent="0.3">
      <c r="A104" s="1">
        <v>45166</v>
      </c>
      <c r="B104" s="12">
        <v>3</v>
      </c>
      <c r="C104" s="1" t="s">
        <v>10</v>
      </c>
      <c r="D104" t="s">
        <v>159</v>
      </c>
      <c r="E104" s="2" t="s">
        <v>54</v>
      </c>
      <c r="F104" t="s">
        <v>32</v>
      </c>
      <c r="G104" t="s">
        <v>33</v>
      </c>
      <c r="H104" s="2" t="s">
        <v>15</v>
      </c>
      <c r="I104">
        <v>7</v>
      </c>
      <c r="J104">
        <v>22.5</v>
      </c>
      <c r="K104">
        <v>1.7000000000000001E-2</v>
      </c>
      <c r="L104">
        <v>3.05</v>
      </c>
      <c r="M104">
        <v>0.9174311926605504</v>
      </c>
      <c r="N104" s="12">
        <f t="shared" si="2"/>
        <v>1217.7350960479464</v>
      </c>
      <c r="O104" s="9">
        <v>1.5</v>
      </c>
      <c r="P104">
        <f t="shared" si="3"/>
        <v>18.266026440719195</v>
      </c>
      <c r="S104" s="2"/>
      <c r="U104" s="2"/>
    </row>
    <row r="105" spans="1:21" x14ac:dyDescent="0.3">
      <c r="A105" s="1">
        <v>45166</v>
      </c>
      <c r="B105" s="12">
        <v>3</v>
      </c>
      <c r="C105" s="1" t="s">
        <v>10</v>
      </c>
      <c r="D105" t="s">
        <v>160</v>
      </c>
      <c r="E105" s="2" t="s">
        <v>63</v>
      </c>
      <c r="F105" t="s">
        <v>42</v>
      </c>
      <c r="G105" t="s">
        <v>43</v>
      </c>
      <c r="H105" s="2" t="s">
        <v>19</v>
      </c>
      <c r="I105">
        <v>1</v>
      </c>
      <c r="J105">
        <v>12.5</v>
      </c>
      <c r="K105">
        <v>0.309</v>
      </c>
      <c r="L105">
        <v>2.23</v>
      </c>
      <c r="M105">
        <v>1</v>
      </c>
      <c r="N105" s="12">
        <f t="shared" si="2"/>
        <v>86.31132991714324</v>
      </c>
      <c r="O105" s="9">
        <v>2.2999999999999998</v>
      </c>
      <c r="P105">
        <f t="shared" si="3"/>
        <v>1.9851605880942944</v>
      </c>
      <c r="S105" s="2"/>
      <c r="U105" s="2"/>
    </row>
    <row r="106" spans="1:21" x14ac:dyDescent="0.3">
      <c r="A106" s="1">
        <v>45166</v>
      </c>
      <c r="B106" s="12">
        <v>3</v>
      </c>
      <c r="C106" s="1" t="s">
        <v>10</v>
      </c>
      <c r="D106" t="s">
        <v>160</v>
      </c>
      <c r="E106" s="2" t="s">
        <v>63</v>
      </c>
      <c r="F106" t="s">
        <v>42</v>
      </c>
      <c r="G106" t="s">
        <v>43</v>
      </c>
      <c r="H106" s="2" t="s">
        <v>14</v>
      </c>
      <c r="I106">
        <v>1</v>
      </c>
      <c r="J106">
        <v>17.5</v>
      </c>
      <c r="K106">
        <v>0.309</v>
      </c>
      <c r="L106">
        <v>2.23</v>
      </c>
      <c r="M106">
        <v>1</v>
      </c>
      <c r="N106" s="12">
        <f t="shared" si="2"/>
        <v>182.78195914602082</v>
      </c>
      <c r="O106" s="9">
        <v>2.2999999999999998</v>
      </c>
      <c r="P106">
        <f t="shared" si="3"/>
        <v>4.2039850603584785</v>
      </c>
      <c r="S106" s="2"/>
      <c r="U106" s="2"/>
    </row>
    <row r="107" spans="1:21" x14ac:dyDescent="0.3">
      <c r="A107" s="1">
        <v>45166</v>
      </c>
      <c r="B107" s="12">
        <v>3</v>
      </c>
      <c r="C107" s="1" t="s">
        <v>10</v>
      </c>
      <c r="D107" t="s">
        <v>160</v>
      </c>
      <c r="E107" s="2" t="s">
        <v>63</v>
      </c>
      <c r="F107" t="s">
        <v>12</v>
      </c>
      <c r="G107" t="s">
        <v>13</v>
      </c>
      <c r="H107" s="2" t="s">
        <v>15</v>
      </c>
      <c r="I107">
        <v>2</v>
      </c>
      <c r="J107">
        <v>22.5</v>
      </c>
      <c r="K107">
        <v>1.44E-2</v>
      </c>
      <c r="L107">
        <v>3.0529999999999999</v>
      </c>
      <c r="M107">
        <v>1</v>
      </c>
      <c r="N107" s="12">
        <f t="shared" si="2"/>
        <v>386.90622351939089</v>
      </c>
      <c r="O107" s="9">
        <v>14.4</v>
      </c>
      <c r="P107">
        <f t="shared" si="3"/>
        <v>55.714496186792296</v>
      </c>
      <c r="S107" s="2"/>
      <c r="U107" s="2"/>
    </row>
    <row r="108" spans="1:21" x14ac:dyDescent="0.3">
      <c r="A108" s="1">
        <v>45166</v>
      </c>
      <c r="B108" s="12">
        <v>3</v>
      </c>
      <c r="C108" s="1" t="s">
        <v>10</v>
      </c>
      <c r="D108" t="s">
        <v>160</v>
      </c>
      <c r="E108" s="2" t="s">
        <v>63</v>
      </c>
      <c r="F108" t="s">
        <v>12</v>
      </c>
      <c r="G108" t="s">
        <v>13</v>
      </c>
      <c r="H108" s="2" t="s">
        <v>16</v>
      </c>
      <c r="I108">
        <v>2</v>
      </c>
      <c r="J108">
        <v>27.5</v>
      </c>
      <c r="K108">
        <v>1.44E-2</v>
      </c>
      <c r="L108">
        <v>3.0529999999999999</v>
      </c>
      <c r="M108">
        <v>1</v>
      </c>
      <c r="N108" s="12">
        <f t="shared" si="2"/>
        <v>713.96217191508595</v>
      </c>
      <c r="O108" s="9">
        <v>14.4</v>
      </c>
      <c r="P108">
        <f t="shared" si="3"/>
        <v>102.81055275577239</v>
      </c>
      <c r="S108" s="2"/>
      <c r="U108" s="2"/>
    </row>
    <row r="109" spans="1:21" x14ac:dyDescent="0.3">
      <c r="A109" s="1">
        <v>45166</v>
      </c>
      <c r="B109" s="12">
        <v>3</v>
      </c>
      <c r="C109" s="1" t="s">
        <v>10</v>
      </c>
      <c r="D109" t="s">
        <v>160</v>
      </c>
      <c r="E109" s="2" t="s">
        <v>63</v>
      </c>
      <c r="F109" t="s">
        <v>56</v>
      </c>
      <c r="G109" t="s">
        <v>24</v>
      </c>
      <c r="H109" s="2" t="s">
        <v>27</v>
      </c>
      <c r="I109">
        <v>2</v>
      </c>
      <c r="J109">
        <v>32.5</v>
      </c>
      <c r="K109">
        <v>1.17E-2</v>
      </c>
      <c r="L109">
        <v>3.2</v>
      </c>
      <c r="M109">
        <v>0.86805555555555558</v>
      </c>
      <c r="N109" s="12">
        <f t="shared" si="2"/>
        <v>1024.6951472108162</v>
      </c>
      <c r="O109" s="9">
        <v>53.5</v>
      </c>
      <c r="P109">
        <f t="shared" si="3"/>
        <v>548.21190375778667</v>
      </c>
      <c r="S109" s="2"/>
      <c r="U109" s="2"/>
    </row>
    <row r="110" spans="1:21" x14ac:dyDescent="0.3">
      <c r="A110" s="1">
        <v>45166</v>
      </c>
      <c r="B110" s="12">
        <v>3</v>
      </c>
      <c r="C110" s="1" t="s">
        <v>10</v>
      </c>
      <c r="D110" t="s">
        <v>160</v>
      </c>
      <c r="E110" s="2" t="s">
        <v>63</v>
      </c>
      <c r="F110" t="s">
        <v>25</v>
      </c>
      <c r="G110" t="s">
        <v>26</v>
      </c>
      <c r="H110" s="2" t="s">
        <v>15</v>
      </c>
      <c r="I110">
        <v>7</v>
      </c>
      <c r="J110">
        <v>22.5</v>
      </c>
      <c r="K110">
        <v>4.0399999999999998E-2</v>
      </c>
      <c r="L110">
        <v>2.74</v>
      </c>
      <c r="M110">
        <v>0.92936802973977695</v>
      </c>
      <c r="N110" s="12">
        <f t="shared" si="2"/>
        <v>1172.9888430128246</v>
      </c>
      <c r="O110" s="9">
        <v>10.9</v>
      </c>
      <c r="P110">
        <f t="shared" si="3"/>
        <v>127.85578388839788</v>
      </c>
      <c r="S110" s="2"/>
      <c r="U110" s="2"/>
    </row>
    <row r="111" spans="1:21" x14ac:dyDescent="0.3">
      <c r="A111" s="1">
        <v>45166</v>
      </c>
      <c r="B111" s="12">
        <v>3</v>
      </c>
      <c r="C111" s="1" t="s">
        <v>10</v>
      </c>
      <c r="D111" t="s">
        <v>160</v>
      </c>
      <c r="E111" s="2" t="s">
        <v>63</v>
      </c>
      <c r="F111" t="s">
        <v>32</v>
      </c>
      <c r="G111" t="s">
        <v>33</v>
      </c>
      <c r="H111" s="2" t="s">
        <v>14</v>
      </c>
      <c r="I111">
        <v>2</v>
      </c>
      <c r="J111">
        <v>17.5</v>
      </c>
      <c r="K111">
        <v>1.7000000000000001E-2</v>
      </c>
      <c r="L111">
        <v>3.05</v>
      </c>
      <c r="M111">
        <v>0.9174311926605504</v>
      </c>
      <c r="N111" s="12">
        <f t="shared" si="2"/>
        <v>161.65686295799941</v>
      </c>
      <c r="O111" s="9">
        <v>1.5</v>
      </c>
      <c r="P111">
        <f t="shared" si="3"/>
        <v>2.4248529443699911</v>
      </c>
      <c r="S111" s="2"/>
      <c r="U111" s="2"/>
    </row>
    <row r="112" spans="1:21" x14ac:dyDescent="0.3">
      <c r="A112" s="1">
        <v>45166</v>
      </c>
      <c r="B112" s="12">
        <v>3</v>
      </c>
      <c r="C112" s="1" t="s">
        <v>10</v>
      </c>
      <c r="D112" t="s">
        <v>160</v>
      </c>
      <c r="E112" s="2" t="s">
        <v>63</v>
      </c>
      <c r="F112" t="s">
        <v>32</v>
      </c>
      <c r="G112" t="s">
        <v>33</v>
      </c>
      <c r="H112" s="2" t="s">
        <v>15</v>
      </c>
      <c r="I112">
        <v>1</v>
      </c>
      <c r="J112">
        <v>22.5</v>
      </c>
      <c r="K112">
        <v>1.7000000000000001E-2</v>
      </c>
      <c r="L112">
        <v>3.05</v>
      </c>
      <c r="M112">
        <v>0.9174311926605504</v>
      </c>
      <c r="N112" s="12">
        <f t="shared" si="2"/>
        <v>173.96215657827807</v>
      </c>
      <c r="O112" s="9">
        <v>1.5</v>
      </c>
      <c r="P112">
        <f t="shared" si="3"/>
        <v>2.6094323486741708</v>
      </c>
      <c r="S112" s="2"/>
      <c r="U112" s="2"/>
    </row>
    <row r="113" spans="1:21" x14ac:dyDescent="0.3">
      <c r="A113" s="1">
        <v>45195</v>
      </c>
      <c r="B113" s="12">
        <v>3</v>
      </c>
      <c r="C113" s="1" t="s">
        <v>10</v>
      </c>
      <c r="D113" t="s">
        <v>161</v>
      </c>
      <c r="E113" s="2" t="s">
        <v>64</v>
      </c>
      <c r="F113" t="s">
        <v>150</v>
      </c>
      <c r="G113" t="s">
        <v>46</v>
      </c>
      <c r="H113" s="2" t="s">
        <v>27</v>
      </c>
      <c r="I113">
        <v>1</v>
      </c>
      <c r="J113">
        <v>32.5</v>
      </c>
      <c r="K113">
        <v>0.53200000000000003</v>
      </c>
      <c r="L113">
        <v>2.2759999999999998</v>
      </c>
      <c r="M113">
        <v>1</v>
      </c>
      <c r="N113" s="12">
        <f t="shared" si="2"/>
        <v>1468.7847742356653</v>
      </c>
      <c r="O113" s="9">
        <v>34.6</v>
      </c>
      <c r="P113">
        <f t="shared" si="3"/>
        <v>508.19953188554024</v>
      </c>
      <c r="S113" s="2"/>
      <c r="U113" s="2"/>
    </row>
    <row r="114" spans="1:21" x14ac:dyDescent="0.3">
      <c r="A114" s="1">
        <v>45195</v>
      </c>
      <c r="B114" s="12">
        <v>3</v>
      </c>
      <c r="C114" s="1" t="s">
        <v>10</v>
      </c>
      <c r="D114" t="s">
        <v>161</v>
      </c>
      <c r="E114" s="2" t="s">
        <v>64</v>
      </c>
      <c r="F114" t="s">
        <v>38</v>
      </c>
      <c r="G114" t="s">
        <v>55</v>
      </c>
      <c r="H114" s="2" t="s">
        <v>19</v>
      </c>
      <c r="I114">
        <v>1</v>
      </c>
      <c r="J114">
        <v>12.5</v>
      </c>
      <c r="K114">
        <v>2.9499999999999998E-2</v>
      </c>
      <c r="L114">
        <v>3</v>
      </c>
      <c r="M114">
        <v>1</v>
      </c>
      <c r="N114" s="12">
        <f t="shared" si="2"/>
        <v>57.6171875</v>
      </c>
      <c r="O114" s="9">
        <v>10</v>
      </c>
      <c r="P114">
        <f t="shared" si="3"/>
        <v>5.76171875</v>
      </c>
      <c r="S114" s="2"/>
      <c r="U114" s="2"/>
    </row>
    <row r="115" spans="1:21" x14ac:dyDescent="0.3">
      <c r="A115" s="1">
        <v>45195</v>
      </c>
      <c r="B115" s="12">
        <v>3</v>
      </c>
      <c r="C115" s="1" t="s">
        <v>10</v>
      </c>
      <c r="D115" t="s">
        <v>161</v>
      </c>
      <c r="E115" s="2" t="s">
        <v>64</v>
      </c>
      <c r="F115" t="s">
        <v>38</v>
      </c>
      <c r="G115" t="s">
        <v>55</v>
      </c>
      <c r="H115" s="2" t="s">
        <v>14</v>
      </c>
      <c r="I115">
        <v>1</v>
      </c>
      <c r="J115">
        <v>17.5</v>
      </c>
      <c r="K115">
        <v>2.9499999999999998E-2</v>
      </c>
      <c r="L115">
        <v>3</v>
      </c>
      <c r="M115">
        <v>1</v>
      </c>
      <c r="N115" s="12">
        <f t="shared" si="2"/>
        <v>158.1015625</v>
      </c>
      <c r="O115" s="9">
        <v>10</v>
      </c>
      <c r="P115">
        <f t="shared" si="3"/>
        <v>15.81015625</v>
      </c>
      <c r="S115" s="2"/>
      <c r="U115" s="2"/>
    </row>
    <row r="116" spans="1:21" x14ac:dyDescent="0.3">
      <c r="A116" s="1">
        <v>45195</v>
      </c>
      <c r="B116" s="12">
        <v>3</v>
      </c>
      <c r="C116" s="1" t="s">
        <v>10</v>
      </c>
      <c r="D116" t="s">
        <v>161</v>
      </c>
      <c r="E116" s="2" t="s">
        <v>64</v>
      </c>
      <c r="F116" t="s">
        <v>38</v>
      </c>
      <c r="G116" t="s">
        <v>55</v>
      </c>
      <c r="H116" s="2" t="s">
        <v>15</v>
      </c>
      <c r="I116">
        <v>1</v>
      </c>
      <c r="J116">
        <v>22.5</v>
      </c>
      <c r="K116">
        <v>2.9499999999999998E-2</v>
      </c>
      <c r="L116">
        <v>3</v>
      </c>
      <c r="M116">
        <v>1</v>
      </c>
      <c r="N116" s="12">
        <f t="shared" si="2"/>
        <v>336.0234375</v>
      </c>
      <c r="O116" s="9">
        <v>10</v>
      </c>
      <c r="P116">
        <f t="shared" si="3"/>
        <v>33.602343750000003</v>
      </c>
      <c r="S116" s="2"/>
      <c r="U116" s="2"/>
    </row>
    <row r="117" spans="1:21" x14ac:dyDescent="0.3">
      <c r="A117" s="1">
        <v>45195</v>
      </c>
      <c r="B117" s="12">
        <v>3</v>
      </c>
      <c r="C117" s="1" t="s">
        <v>10</v>
      </c>
      <c r="D117" t="s">
        <v>161</v>
      </c>
      <c r="E117" s="2" t="s">
        <v>64</v>
      </c>
      <c r="F117" t="s">
        <v>12</v>
      </c>
      <c r="G117" t="s">
        <v>13</v>
      </c>
      <c r="H117" s="2" t="s">
        <v>22</v>
      </c>
      <c r="I117">
        <v>1</v>
      </c>
      <c r="J117">
        <v>7.5</v>
      </c>
      <c r="K117">
        <v>1.44E-2</v>
      </c>
      <c r="L117">
        <v>3.0529999999999999</v>
      </c>
      <c r="M117">
        <v>1</v>
      </c>
      <c r="N117" s="12">
        <f t="shared" si="2"/>
        <v>6.7596549734061222</v>
      </c>
      <c r="O117" s="9">
        <v>14.4</v>
      </c>
      <c r="P117">
        <f t="shared" si="3"/>
        <v>0.97339031617048166</v>
      </c>
      <c r="S117" s="2"/>
      <c r="U117" s="2"/>
    </row>
    <row r="118" spans="1:21" x14ac:dyDescent="0.3">
      <c r="A118" s="1">
        <v>45195</v>
      </c>
      <c r="B118" s="12">
        <v>3</v>
      </c>
      <c r="C118" s="1" t="s">
        <v>10</v>
      </c>
      <c r="D118" t="s">
        <v>161</v>
      </c>
      <c r="E118" s="2" t="s">
        <v>64</v>
      </c>
      <c r="F118" t="s">
        <v>56</v>
      </c>
      <c r="G118" t="s">
        <v>24</v>
      </c>
      <c r="H118" s="2" t="s">
        <v>14</v>
      </c>
      <c r="I118">
        <v>2</v>
      </c>
      <c r="J118">
        <v>17.5</v>
      </c>
      <c r="K118">
        <v>1.17E-2</v>
      </c>
      <c r="L118">
        <v>3.2</v>
      </c>
      <c r="M118">
        <v>0.86805555555555558</v>
      </c>
      <c r="N118" s="12">
        <f t="shared" si="2"/>
        <v>141.34800400231549</v>
      </c>
      <c r="O118" s="9">
        <v>53.5</v>
      </c>
      <c r="P118">
        <f t="shared" si="3"/>
        <v>75.621182141238791</v>
      </c>
      <c r="S118" s="2"/>
      <c r="U118" s="2"/>
    </row>
    <row r="119" spans="1:21" x14ac:dyDescent="0.3">
      <c r="A119" s="1">
        <v>45195</v>
      </c>
      <c r="B119" s="12">
        <v>3</v>
      </c>
      <c r="C119" s="1" t="s">
        <v>10</v>
      </c>
      <c r="D119" t="s">
        <v>161</v>
      </c>
      <c r="E119" s="2" t="s">
        <v>64</v>
      </c>
      <c r="F119" t="s">
        <v>56</v>
      </c>
      <c r="G119" t="s">
        <v>24</v>
      </c>
      <c r="H119" s="2" t="s">
        <v>15</v>
      </c>
      <c r="I119">
        <v>4</v>
      </c>
      <c r="J119">
        <v>22.5</v>
      </c>
      <c r="K119">
        <v>1.17E-2</v>
      </c>
      <c r="L119">
        <v>3.2</v>
      </c>
      <c r="M119">
        <v>0.86805555555555558</v>
      </c>
      <c r="N119" s="12">
        <f t="shared" si="2"/>
        <v>631.80342801131678</v>
      </c>
      <c r="O119" s="9">
        <v>53.5</v>
      </c>
      <c r="P119">
        <f t="shared" si="3"/>
        <v>338.0148339860545</v>
      </c>
      <c r="S119" s="2"/>
      <c r="U119" s="2"/>
    </row>
    <row r="120" spans="1:21" x14ac:dyDescent="0.3">
      <c r="A120" s="1">
        <v>45195</v>
      </c>
      <c r="B120" s="12">
        <v>3</v>
      </c>
      <c r="C120" s="1" t="s">
        <v>10</v>
      </c>
      <c r="D120" t="s">
        <v>161</v>
      </c>
      <c r="E120" s="2" t="s">
        <v>64</v>
      </c>
      <c r="F120" t="s">
        <v>56</v>
      </c>
      <c r="G120" t="s">
        <v>24</v>
      </c>
      <c r="H120" s="2" t="s">
        <v>16</v>
      </c>
      <c r="I120">
        <v>2</v>
      </c>
      <c r="J120">
        <v>27.5</v>
      </c>
      <c r="K120">
        <v>1.17E-2</v>
      </c>
      <c r="L120">
        <v>3.2</v>
      </c>
      <c r="M120">
        <v>0.86805555555555558</v>
      </c>
      <c r="N120" s="12">
        <f t="shared" si="2"/>
        <v>600.38874818822728</v>
      </c>
      <c r="O120" s="9">
        <v>53.5</v>
      </c>
      <c r="P120">
        <f t="shared" si="3"/>
        <v>321.20798028070163</v>
      </c>
      <c r="S120" s="2"/>
      <c r="U120" s="2"/>
    </row>
    <row r="121" spans="1:21" x14ac:dyDescent="0.3">
      <c r="A121" s="1">
        <v>45195</v>
      </c>
      <c r="B121" s="12">
        <v>3</v>
      </c>
      <c r="C121" s="1" t="s">
        <v>10</v>
      </c>
      <c r="D121" t="s">
        <v>161</v>
      </c>
      <c r="E121" s="2" t="s">
        <v>64</v>
      </c>
      <c r="F121" t="s">
        <v>56</v>
      </c>
      <c r="G121" t="s">
        <v>24</v>
      </c>
      <c r="H121" s="2" t="s">
        <v>27</v>
      </c>
      <c r="I121">
        <v>1</v>
      </c>
      <c r="J121">
        <v>32.5</v>
      </c>
      <c r="K121">
        <v>1.17E-2</v>
      </c>
      <c r="L121">
        <v>3.2</v>
      </c>
      <c r="M121">
        <v>0.86805555555555558</v>
      </c>
      <c r="N121" s="12">
        <f t="shared" si="2"/>
        <v>512.34757360540812</v>
      </c>
      <c r="O121" s="9">
        <v>53.5</v>
      </c>
      <c r="P121">
        <f t="shared" si="3"/>
        <v>274.10595187889334</v>
      </c>
      <c r="S121" s="2"/>
      <c r="U121" s="2"/>
    </row>
    <row r="122" spans="1:21" x14ac:dyDescent="0.3">
      <c r="A122" s="1">
        <v>45195</v>
      </c>
      <c r="B122" s="12">
        <v>3</v>
      </c>
      <c r="C122" s="1" t="s">
        <v>10</v>
      </c>
      <c r="D122" t="s">
        <v>161</v>
      </c>
      <c r="E122" s="2" t="s">
        <v>64</v>
      </c>
      <c r="F122" t="s">
        <v>56</v>
      </c>
      <c r="G122" t="s">
        <v>24</v>
      </c>
      <c r="H122" s="2" t="s">
        <v>47</v>
      </c>
      <c r="I122">
        <v>2</v>
      </c>
      <c r="J122">
        <v>37.5</v>
      </c>
      <c r="K122">
        <v>1.17E-2</v>
      </c>
      <c r="L122">
        <v>3.2</v>
      </c>
      <c r="M122">
        <v>0.86805555555555558</v>
      </c>
      <c r="N122" s="12">
        <f t="shared" si="2"/>
        <v>1619.8245657736745</v>
      </c>
      <c r="O122" s="9">
        <v>53.5</v>
      </c>
      <c r="P122">
        <f t="shared" si="3"/>
        <v>866.60614268891595</v>
      </c>
      <c r="S122" s="2"/>
      <c r="U122" s="2"/>
    </row>
    <row r="123" spans="1:21" x14ac:dyDescent="0.3">
      <c r="A123" s="1">
        <v>45195</v>
      </c>
      <c r="B123" s="12">
        <v>3</v>
      </c>
      <c r="C123" s="1" t="s">
        <v>10</v>
      </c>
      <c r="D123" t="s">
        <v>161</v>
      </c>
      <c r="E123" s="2" t="s">
        <v>64</v>
      </c>
      <c r="F123" t="s">
        <v>25</v>
      </c>
      <c r="G123" t="s">
        <v>26</v>
      </c>
      <c r="H123" s="2" t="s">
        <v>15</v>
      </c>
      <c r="I123">
        <v>3</v>
      </c>
      <c r="J123">
        <v>22.5</v>
      </c>
      <c r="K123">
        <v>4.0399999999999998E-2</v>
      </c>
      <c r="L123">
        <v>2.74</v>
      </c>
      <c r="M123">
        <v>0.92936802973977695</v>
      </c>
      <c r="N123" s="12">
        <f t="shared" si="2"/>
        <v>502.7095041483534</v>
      </c>
      <c r="O123" s="9">
        <v>10.9</v>
      </c>
      <c r="P123">
        <f t="shared" si="3"/>
        <v>54.795335952170518</v>
      </c>
      <c r="S123" s="2"/>
      <c r="U123" s="2"/>
    </row>
    <row r="124" spans="1:21" x14ac:dyDescent="0.3">
      <c r="A124" s="1">
        <v>45195</v>
      </c>
      <c r="B124" s="12">
        <v>3</v>
      </c>
      <c r="C124" s="1" t="s">
        <v>10</v>
      </c>
      <c r="D124" t="s">
        <v>161</v>
      </c>
      <c r="E124" s="2" t="s">
        <v>64</v>
      </c>
      <c r="F124" t="s">
        <v>25</v>
      </c>
      <c r="G124" t="s">
        <v>26</v>
      </c>
      <c r="H124" s="2" t="s">
        <v>16</v>
      </c>
      <c r="I124">
        <v>8</v>
      </c>
      <c r="J124">
        <v>27.5</v>
      </c>
      <c r="K124">
        <v>4.0399999999999998E-2</v>
      </c>
      <c r="L124">
        <v>2.74</v>
      </c>
      <c r="M124">
        <v>0.92936802973977695</v>
      </c>
      <c r="N124" s="12">
        <f t="shared" si="2"/>
        <v>2323.1503088412815</v>
      </c>
      <c r="O124" s="9">
        <v>10.9</v>
      </c>
      <c r="P124">
        <f t="shared" si="3"/>
        <v>253.22338366369968</v>
      </c>
      <c r="S124" s="2"/>
      <c r="U124" s="2"/>
    </row>
    <row r="125" spans="1:21" x14ac:dyDescent="0.3">
      <c r="A125" s="1">
        <v>45195</v>
      </c>
      <c r="B125" s="12">
        <v>3</v>
      </c>
      <c r="C125" s="1" t="s">
        <v>10</v>
      </c>
      <c r="D125" t="s">
        <v>161</v>
      </c>
      <c r="E125" s="2" t="s">
        <v>64</v>
      </c>
      <c r="F125" t="s">
        <v>25</v>
      </c>
      <c r="G125" t="s">
        <v>26</v>
      </c>
      <c r="H125" s="2" t="s">
        <v>27</v>
      </c>
      <c r="I125">
        <v>5</v>
      </c>
      <c r="J125">
        <v>32.5</v>
      </c>
      <c r="K125">
        <v>4.0399999999999998E-2</v>
      </c>
      <c r="L125">
        <v>2.74</v>
      </c>
      <c r="M125">
        <v>0.92936802973977695</v>
      </c>
      <c r="N125" s="12">
        <f t="shared" si="2"/>
        <v>2294.8069424796458</v>
      </c>
      <c r="O125" s="9">
        <v>10.9</v>
      </c>
      <c r="P125">
        <f t="shared" si="3"/>
        <v>250.1339567302814</v>
      </c>
      <c r="S125" s="2"/>
      <c r="U125" s="2"/>
    </row>
    <row r="126" spans="1:21" x14ac:dyDescent="0.3">
      <c r="A126" s="1">
        <v>45195</v>
      </c>
      <c r="B126" s="12">
        <v>3</v>
      </c>
      <c r="C126" s="1" t="s">
        <v>10</v>
      </c>
      <c r="D126" t="s">
        <v>161</v>
      </c>
      <c r="E126" s="2" t="s">
        <v>64</v>
      </c>
      <c r="F126" t="s">
        <v>25</v>
      </c>
      <c r="G126" t="s">
        <v>26</v>
      </c>
      <c r="H126" s="2" t="s">
        <v>47</v>
      </c>
      <c r="I126">
        <v>1</v>
      </c>
      <c r="J126">
        <v>37.5</v>
      </c>
      <c r="K126">
        <v>4.0399999999999998E-2</v>
      </c>
      <c r="L126">
        <v>2.74</v>
      </c>
      <c r="M126">
        <v>0.92936802973977695</v>
      </c>
      <c r="N126" s="12">
        <f t="shared" si="2"/>
        <v>679.2996881853868</v>
      </c>
      <c r="O126" s="9">
        <v>10.9</v>
      </c>
      <c r="P126">
        <f t="shared" si="3"/>
        <v>74.043666012207154</v>
      </c>
      <c r="S126" s="2"/>
      <c r="U126" s="2"/>
    </row>
    <row r="127" spans="1:21" x14ac:dyDescent="0.3">
      <c r="A127" s="1">
        <v>45195</v>
      </c>
      <c r="B127" s="12">
        <v>3</v>
      </c>
      <c r="C127" s="1" t="s">
        <v>10</v>
      </c>
      <c r="D127" t="s">
        <v>161</v>
      </c>
      <c r="E127" s="2" t="s">
        <v>64</v>
      </c>
      <c r="F127" t="s">
        <v>32</v>
      </c>
      <c r="G127" t="s">
        <v>33</v>
      </c>
      <c r="H127" s="2" t="s">
        <v>19</v>
      </c>
      <c r="I127">
        <v>1</v>
      </c>
      <c r="J127">
        <v>12.5</v>
      </c>
      <c r="K127">
        <v>1.7000000000000001E-2</v>
      </c>
      <c r="L127">
        <v>3.05</v>
      </c>
      <c r="M127">
        <v>0.9174311926605504</v>
      </c>
      <c r="N127" s="12">
        <f t="shared" si="2"/>
        <v>28.965007302959698</v>
      </c>
      <c r="O127" s="9">
        <v>1.5</v>
      </c>
      <c r="P127">
        <f t="shared" si="3"/>
        <v>0.43447510954439544</v>
      </c>
      <c r="S127" s="2"/>
      <c r="U127" s="2"/>
    </row>
    <row r="128" spans="1:21" x14ac:dyDescent="0.3">
      <c r="A128" s="1">
        <v>45195</v>
      </c>
      <c r="B128" s="12">
        <v>3</v>
      </c>
      <c r="C128" s="1" t="s">
        <v>10</v>
      </c>
      <c r="D128" t="s">
        <v>161</v>
      </c>
      <c r="E128" s="2" t="s">
        <v>64</v>
      </c>
      <c r="F128" t="s">
        <v>32</v>
      </c>
      <c r="G128" t="s">
        <v>33</v>
      </c>
      <c r="H128" s="2" t="s">
        <v>14</v>
      </c>
      <c r="I128">
        <v>7</v>
      </c>
      <c r="J128">
        <v>17.5</v>
      </c>
      <c r="K128">
        <v>1.7000000000000001E-2</v>
      </c>
      <c r="L128">
        <v>3.05</v>
      </c>
      <c r="M128">
        <v>0.9174311926605504</v>
      </c>
      <c r="N128" s="12">
        <f t="shared" si="2"/>
        <v>565.7990203529979</v>
      </c>
      <c r="O128" s="9">
        <v>1.5</v>
      </c>
      <c r="P128">
        <f t="shared" si="3"/>
        <v>8.4869853052949686</v>
      </c>
      <c r="S128" s="2"/>
      <c r="U128" s="2"/>
    </row>
    <row r="129" spans="1:21" x14ac:dyDescent="0.3">
      <c r="A129" s="1">
        <v>45195</v>
      </c>
      <c r="B129" s="12">
        <v>3</v>
      </c>
      <c r="C129" s="1" t="s">
        <v>10</v>
      </c>
      <c r="D129" t="s">
        <v>161</v>
      </c>
      <c r="E129" s="2" t="s">
        <v>64</v>
      </c>
      <c r="F129" t="s">
        <v>32</v>
      </c>
      <c r="G129" t="s">
        <v>33</v>
      </c>
      <c r="H129" s="2" t="s">
        <v>15</v>
      </c>
      <c r="I129">
        <v>7</v>
      </c>
      <c r="J129">
        <v>22.5</v>
      </c>
      <c r="K129">
        <v>1.7000000000000001E-2</v>
      </c>
      <c r="L129">
        <v>3.05</v>
      </c>
      <c r="M129">
        <v>0.9174311926605504</v>
      </c>
      <c r="N129" s="12">
        <f t="shared" si="2"/>
        <v>1217.7350960479464</v>
      </c>
      <c r="O129" s="9">
        <v>1.5</v>
      </c>
      <c r="P129">
        <f t="shared" si="3"/>
        <v>18.266026440719195</v>
      </c>
      <c r="S129" s="2"/>
      <c r="U129" s="2"/>
    </row>
    <row r="130" spans="1:21" x14ac:dyDescent="0.3">
      <c r="A130" s="1">
        <v>45195</v>
      </c>
      <c r="B130" s="12">
        <v>3</v>
      </c>
      <c r="C130" s="1" t="s">
        <v>10</v>
      </c>
      <c r="D130" t="s">
        <v>162</v>
      </c>
      <c r="E130" s="2" t="s">
        <v>51</v>
      </c>
      <c r="F130" t="s">
        <v>42</v>
      </c>
      <c r="G130" t="s">
        <v>43</v>
      </c>
      <c r="H130" s="2" t="s">
        <v>14</v>
      </c>
      <c r="I130">
        <v>1</v>
      </c>
      <c r="J130">
        <v>17.5</v>
      </c>
      <c r="K130">
        <v>0.309</v>
      </c>
      <c r="L130">
        <v>2.23</v>
      </c>
      <c r="M130">
        <v>1</v>
      </c>
      <c r="N130" s="12">
        <f t="shared" si="2"/>
        <v>182.78195914602082</v>
      </c>
      <c r="O130" s="9">
        <v>2.2999999999999998</v>
      </c>
      <c r="P130">
        <f t="shared" si="3"/>
        <v>4.2039850603584785</v>
      </c>
      <c r="S130" s="2"/>
      <c r="U130" s="2"/>
    </row>
    <row r="131" spans="1:21" x14ac:dyDescent="0.3">
      <c r="A131" s="1">
        <v>45195</v>
      </c>
      <c r="B131" s="12">
        <v>3</v>
      </c>
      <c r="C131" s="1" t="s">
        <v>10</v>
      </c>
      <c r="D131" t="s">
        <v>162</v>
      </c>
      <c r="E131" s="2" t="s">
        <v>51</v>
      </c>
      <c r="F131" t="s">
        <v>42</v>
      </c>
      <c r="G131" t="s">
        <v>43</v>
      </c>
      <c r="H131" s="2" t="s">
        <v>15</v>
      </c>
      <c r="I131">
        <v>1</v>
      </c>
      <c r="J131">
        <v>22.5</v>
      </c>
      <c r="K131">
        <v>0.309</v>
      </c>
      <c r="L131">
        <v>2.23</v>
      </c>
      <c r="M131">
        <v>1</v>
      </c>
      <c r="N131" s="12">
        <f t="shared" ref="N131:N139" si="4">(K131*((J131*M131)^L131))*I131</f>
        <v>320.12935146790858</v>
      </c>
      <c r="O131" s="9">
        <v>2.2999999999999998</v>
      </c>
      <c r="P131">
        <f t="shared" ref="P131:P139" si="5">N131*(O131/100)</f>
        <v>7.3629750837618975</v>
      </c>
      <c r="S131" s="2"/>
      <c r="U131" s="2"/>
    </row>
    <row r="132" spans="1:21" x14ac:dyDescent="0.3">
      <c r="A132" s="1">
        <v>45195</v>
      </c>
      <c r="B132" s="12">
        <v>3</v>
      </c>
      <c r="C132" s="1" t="s">
        <v>10</v>
      </c>
      <c r="D132" t="s">
        <v>162</v>
      </c>
      <c r="E132" s="2" t="s">
        <v>51</v>
      </c>
      <c r="F132" t="s">
        <v>12</v>
      </c>
      <c r="G132" t="s">
        <v>13</v>
      </c>
      <c r="H132" s="2" t="s">
        <v>22</v>
      </c>
      <c r="I132">
        <v>1</v>
      </c>
      <c r="J132">
        <v>7.5</v>
      </c>
      <c r="K132">
        <v>1.44E-2</v>
      </c>
      <c r="L132">
        <v>3.0529999999999999</v>
      </c>
      <c r="M132">
        <v>1</v>
      </c>
      <c r="N132" s="12">
        <f t="shared" si="4"/>
        <v>6.7596549734061222</v>
      </c>
      <c r="O132" s="9">
        <v>14.4</v>
      </c>
      <c r="P132">
        <f t="shared" si="5"/>
        <v>0.97339031617048166</v>
      </c>
      <c r="S132" s="2"/>
      <c r="U132" s="2"/>
    </row>
    <row r="133" spans="1:21" x14ac:dyDescent="0.3">
      <c r="A133" s="1">
        <v>45195</v>
      </c>
      <c r="B133" s="12">
        <v>3</v>
      </c>
      <c r="C133" s="1" t="s">
        <v>10</v>
      </c>
      <c r="D133" t="s">
        <v>162</v>
      </c>
      <c r="E133" s="2" t="s">
        <v>51</v>
      </c>
      <c r="F133" t="s">
        <v>12</v>
      </c>
      <c r="G133" t="s">
        <v>13</v>
      </c>
      <c r="H133" s="2" t="s">
        <v>14</v>
      </c>
      <c r="I133">
        <v>1</v>
      </c>
      <c r="J133">
        <v>17.5</v>
      </c>
      <c r="K133">
        <v>1.44E-2</v>
      </c>
      <c r="L133">
        <v>3.0529999999999999</v>
      </c>
      <c r="M133">
        <v>1</v>
      </c>
      <c r="N133" s="12">
        <f t="shared" si="4"/>
        <v>89.816815885154938</v>
      </c>
      <c r="O133" s="9">
        <v>14.4</v>
      </c>
      <c r="P133">
        <f t="shared" si="5"/>
        <v>12.933621487462313</v>
      </c>
      <c r="S133" s="2"/>
      <c r="U133" s="2"/>
    </row>
    <row r="134" spans="1:21" x14ac:dyDescent="0.3">
      <c r="A134" s="1">
        <v>45195</v>
      </c>
      <c r="B134" s="12">
        <v>3</v>
      </c>
      <c r="C134" s="1" t="s">
        <v>10</v>
      </c>
      <c r="D134" t="s">
        <v>162</v>
      </c>
      <c r="E134" s="2" t="s">
        <v>51</v>
      </c>
      <c r="F134" t="s">
        <v>12</v>
      </c>
      <c r="G134" t="s">
        <v>13</v>
      </c>
      <c r="H134" s="2" t="s">
        <v>15</v>
      </c>
      <c r="I134">
        <v>1</v>
      </c>
      <c r="J134">
        <v>22.5</v>
      </c>
      <c r="K134">
        <v>1.44E-2</v>
      </c>
      <c r="L134">
        <v>3.0529999999999999</v>
      </c>
      <c r="M134">
        <v>1</v>
      </c>
      <c r="N134" s="12">
        <f t="shared" si="4"/>
        <v>193.45311175969545</v>
      </c>
      <c r="O134" s="9">
        <v>14.4</v>
      </c>
      <c r="P134">
        <f t="shared" si="5"/>
        <v>27.857248093396148</v>
      </c>
      <c r="S134" s="2"/>
      <c r="U134" s="2"/>
    </row>
    <row r="135" spans="1:21" x14ac:dyDescent="0.3">
      <c r="A135" s="1">
        <v>45195</v>
      </c>
      <c r="B135" s="12">
        <v>3</v>
      </c>
      <c r="C135" s="1" t="s">
        <v>10</v>
      </c>
      <c r="D135" t="s">
        <v>162</v>
      </c>
      <c r="E135" s="2" t="s">
        <v>51</v>
      </c>
      <c r="F135" t="s">
        <v>12</v>
      </c>
      <c r="G135" t="s">
        <v>13</v>
      </c>
      <c r="H135" s="2" t="s">
        <v>16</v>
      </c>
      <c r="I135">
        <v>1</v>
      </c>
      <c r="J135">
        <v>27.5</v>
      </c>
      <c r="K135">
        <v>1.44E-2</v>
      </c>
      <c r="L135">
        <v>3.0529999999999999</v>
      </c>
      <c r="M135">
        <v>1</v>
      </c>
      <c r="N135" s="12">
        <f t="shared" si="4"/>
        <v>356.98108595754297</v>
      </c>
      <c r="O135" s="9">
        <v>14.4</v>
      </c>
      <c r="P135">
        <f t="shared" si="5"/>
        <v>51.405276377886196</v>
      </c>
      <c r="S135" s="2"/>
      <c r="U135" s="2"/>
    </row>
    <row r="136" spans="1:21" x14ac:dyDescent="0.3">
      <c r="A136" s="1">
        <v>45195</v>
      </c>
      <c r="B136" s="12">
        <v>3</v>
      </c>
      <c r="C136" s="1" t="s">
        <v>10</v>
      </c>
      <c r="D136" t="s">
        <v>162</v>
      </c>
      <c r="E136" s="2" t="s">
        <v>51</v>
      </c>
      <c r="F136" t="s">
        <v>12</v>
      </c>
      <c r="G136" t="s">
        <v>13</v>
      </c>
      <c r="H136" s="2" t="s">
        <v>27</v>
      </c>
      <c r="I136">
        <v>1</v>
      </c>
      <c r="J136">
        <v>32.5</v>
      </c>
      <c r="K136">
        <v>1.44E-2</v>
      </c>
      <c r="L136">
        <v>3.0529999999999999</v>
      </c>
      <c r="M136">
        <v>1</v>
      </c>
      <c r="N136" s="12">
        <f t="shared" si="4"/>
        <v>594.48704254455936</v>
      </c>
      <c r="O136" s="9">
        <v>14.4</v>
      </c>
      <c r="P136">
        <f t="shared" si="5"/>
        <v>85.606134126416563</v>
      </c>
      <c r="S136" s="2"/>
      <c r="U136" s="2"/>
    </row>
    <row r="137" spans="1:21" x14ac:dyDescent="0.3">
      <c r="A137" s="1">
        <v>45195</v>
      </c>
      <c r="B137" s="12">
        <v>3</v>
      </c>
      <c r="C137" s="1" t="s">
        <v>10</v>
      </c>
      <c r="D137" t="s">
        <v>162</v>
      </c>
      <c r="E137" s="2" t="s">
        <v>51</v>
      </c>
      <c r="F137" t="s">
        <v>25</v>
      </c>
      <c r="G137" t="s">
        <v>26</v>
      </c>
      <c r="H137" s="2" t="s">
        <v>15</v>
      </c>
      <c r="I137">
        <v>1</v>
      </c>
      <c r="J137">
        <v>22.5</v>
      </c>
      <c r="K137">
        <v>4.0399999999999998E-2</v>
      </c>
      <c r="L137">
        <v>2.74</v>
      </c>
      <c r="M137">
        <v>0.92936802973977695</v>
      </c>
      <c r="N137" s="12">
        <f t="shared" si="4"/>
        <v>167.56983471611781</v>
      </c>
      <c r="O137" s="9">
        <v>10.9</v>
      </c>
      <c r="P137">
        <f t="shared" si="5"/>
        <v>18.265111984056841</v>
      </c>
      <c r="S137" s="2"/>
      <c r="U137" s="2"/>
    </row>
    <row r="138" spans="1:21" x14ac:dyDescent="0.3">
      <c r="A138" s="1">
        <v>45195</v>
      </c>
      <c r="B138" s="12">
        <v>3</v>
      </c>
      <c r="C138" s="1" t="s">
        <v>10</v>
      </c>
      <c r="D138" t="s">
        <v>162</v>
      </c>
      <c r="E138" s="2" t="s">
        <v>51</v>
      </c>
      <c r="F138" t="s">
        <v>25</v>
      </c>
      <c r="G138" t="s">
        <v>26</v>
      </c>
      <c r="H138" s="2" t="s">
        <v>16</v>
      </c>
      <c r="I138">
        <v>2</v>
      </c>
      <c r="J138">
        <v>27.5</v>
      </c>
      <c r="K138">
        <v>4.0399999999999998E-2</v>
      </c>
      <c r="L138">
        <v>2.74</v>
      </c>
      <c r="M138">
        <v>0.92936802973977695</v>
      </c>
      <c r="N138" s="12">
        <f t="shared" si="4"/>
        <v>580.78757721032036</v>
      </c>
      <c r="O138" s="9">
        <v>10.9</v>
      </c>
      <c r="P138">
        <f t="shared" si="5"/>
        <v>63.30584591592492</v>
      </c>
      <c r="S138" s="2"/>
      <c r="U138" s="2"/>
    </row>
    <row r="139" spans="1:21" x14ac:dyDescent="0.3">
      <c r="A139" s="1">
        <v>45195</v>
      </c>
      <c r="B139" s="12">
        <v>3</v>
      </c>
      <c r="C139" s="1" t="s">
        <v>10</v>
      </c>
      <c r="D139" t="s">
        <v>162</v>
      </c>
      <c r="E139" s="2" t="s">
        <v>51</v>
      </c>
      <c r="F139" t="s">
        <v>32</v>
      </c>
      <c r="G139" t="s">
        <v>33</v>
      </c>
      <c r="H139" s="2" t="s">
        <v>14</v>
      </c>
      <c r="I139">
        <v>1</v>
      </c>
      <c r="J139">
        <v>17.5</v>
      </c>
      <c r="K139">
        <v>1.7000000000000001E-2</v>
      </c>
      <c r="L139">
        <v>3.05</v>
      </c>
      <c r="M139">
        <v>0.9174311926605504</v>
      </c>
      <c r="N139" s="12">
        <f t="shared" si="4"/>
        <v>80.828431478999704</v>
      </c>
      <c r="O139" s="9">
        <v>1.5</v>
      </c>
      <c r="P139">
        <f t="shared" si="5"/>
        <v>1.2124264721849956</v>
      </c>
      <c r="S139" s="2"/>
      <c r="U139" s="2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B22D-6CAC-4165-BEBF-AB3868A0C041}">
  <dimension ref="A1:F133"/>
  <sheetViews>
    <sheetView workbookViewId="0">
      <selection activeCell="F2" sqref="F2:F133"/>
    </sheetView>
    <sheetView topLeftCell="A119" workbookViewId="1"/>
  </sheetViews>
  <sheetFormatPr defaultRowHeight="14.4" x14ac:dyDescent="0.3"/>
  <cols>
    <col min="1" max="1" width="19.109375" bestFit="1" customWidth="1"/>
  </cols>
  <sheetData>
    <row r="1" spans="1:6" x14ac:dyDescent="0.3">
      <c r="A1" t="s">
        <v>170</v>
      </c>
      <c r="B1" t="s">
        <v>2</v>
      </c>
      <c r="C1" t="s">
        <v>158</v>
      </c>
      <c r="D1" t="s">
        <v>166</v>
      </c>
      <c r="E1" t="s">
        <v>165</v>
      </c>
      <c r="F1" t="s">
        <v>163</v>
      </c>
    </row>
    <row r="2" spans="1:6" x14ac:dyDescent="0.3">
      <c r="A2" t="s">
        <v>38</v>
      </c>
      <c r="B2" t="s">
        <v>161</v>
      </c>
      <c r="C2">
        <v>1</v>
      </c>
      <c r="D2">
        <f>SUMIFS('Fish Roving'!$I:$I,'Fish Roving'!$F:$F,'Roving per species'!$A2,'Fish Roving'!$D:$D,'Roving per species'!$B2,'Fish Roving'!$B:$B,'Roving per species'!$C2)</f>
        <v>0</v>
      </c>
      <c r="E2">
        <f>SUMIFS('Fish Roving'!$N:$N,'Fish Roving'!$F:$F,'Roving per species'!$A2,'Fish Roving'!$D:$D,'Roving per species'!$B2,'Fish Roving'!$B:$B,'Roving per species'!$C2)</f>
        <v>0</v>
      </c>
      <c r="F2">
        <f>SUMIFS('Fish Roving'!$P:$P,'Fish Roving'!$F:$F,'Roving per species'!$A2,'Fish Roving'!$D:$D,'Roving per species'!$B2,'Fish Roving'!$B:$B,'Roving per species'!$C2)</f>
        <v>0</v>
      </c>
    </row>
    <row r="3" spans="1:6" x14ac:dyDescent="0.3">
      <c r="A3" t="s">
        <v>44</v>
      </c>
      <c r="B3" t="s">
        <v>161</v>
      </c>
      <c r="C3">
        <v>1</v>
      </c>
      <c r="D3">
        <f>SUMIFS('Fish Roving'!$I:$I,'Fish Roving'!$F:$F,'Roving per species'!$A3,'Fish Roving'!$D:$D,'Roving per species'!$B3,'Fish Roving'!$B:$B,'Roving per species'!$C3)</f>
        <v>0</v>
      </c>
      <c r="E3">
        <f>SUMIFS('Fish Roving'!$N:$N,'Fish Roving'!$F:$F,'Roving per species'!$A3,'Fish Roving'!$D:$D,'Roving per species'!$B3,'Fish Roving'!$B:$B,'Roving per species'!$C3)</f>
        <v>0</v>
      </c>
      <c r="F3">
        <f>SUMIFS('Fish Roving'!$P:$P,'Fish Roving'!$F:$F,'Roving per species'!$A3,'Fish Roving'!$D:$D,'Roving per species'!$B3,'Fish Roving'!$B:$B,'Roving per species'!$C3)</f>
        <v>0</v>
      </c>
    </row>
    <row r="4" spans="1:6" x14ac:dyDescent="0.3">
      <c r="A4" t="s">
        <v>12</v>
      </c>
      <c r="B4" t="s">
        <v>161</v>
      </c>
      <c r="C4">
        <v>1</v>
      </c>
      <c r="D4">
        <f>SUMIFS('Fish Roving'!$I:$I,'Fish Roving'!$F:$F,'Roving per species'!$A4,'Fish Roving'!$D:$D,'Roving per species'!$B4,'Fish Roving'!$B:$B,'Roving per species'!$C4)</f>
        <v>1</v>
      </c>
      <c r="E4">
        <f>SUMIFS('Fish Roving'!$N:$N,'Fish Roving'!$F:$F,'Roving per species'!$A4,'Fish Roving'!$D:$D,'Roving per species'!$B4,'Fish Roving'!$B:$B,'Roving per species'!$C4)</f>
        <v>193.45311175969545</v>
      </c>
      <c r="F4">
        <f>SUMIFS('Fish Roving'!$P:$P,'Fish Roving'!$F:$F,'Roving per species'!$A4,'Fish Roving'!$D:$D,'Roving per species'!$B4,'Fish Roving'!$B:$B,'Roving per species'!$C4)</f>
        <v>27.857248093396148</v>
      </c>
    </row>
    <row r="5" spans="1:6" x14ac:dyDescent="0.3">
      <c r="A5" t="s">
        <v>17</v>
      </c>
      <c r="B5" t="s">
        <v>161</v>
      </c>
      <c r="C5">
        <v>1</v>
      </c>
      <c r="D5">
        <f>SUMIFS('Fish Roving'!$I:$I,'Fish Roving'!$F:$F,'Roving per species'!$A5,'Fish Roving'!$D:$D,'Roving per species'!$B5,'Fish Roving'!$B:$B,'Roving per species'!$C5)</f>
        <v>0</v>
      </c>
      <c r="E5">
        <f>SUMIFS('Fish Roving'!$N:$N,'Fish Roving'!$F:$F,'Roving per species'!$A5,'Fish Roving'!$D:$D,'Roving per species'!$B5,'Fish Roving'!$B:$B,'Roving per species'!$C5)</f>
        <v>0</v>
      </c>
      <c r="F5">
        <f>SUMIFS('Fish Roving'!$P:$P,'Fish Roving'!$F:$F,'Roving per species'!$A5,'Fish Roving'!$D:$D,'Roving per species'!$B5,'Fish Roving'!$B:$B,'Roving per species'!$C5)</f>
        <v>0</v>
      </c>
    </row>
    <row r="6" spans="1:6" x14ac:dyDescent="0.3">
      <c r="A6" t="s">
        <v>56</v>
      </c>
      <c r="B6" t="s">
        <v>161</v>
      </c>
      <c r="C6">
        <v>1</v>
      </c>
      <c r="D6">
        <f>SUMIFS('Fish Roving'!$I:$I,'Fish Roving'!$F:$F,'Roving per species'!$A6,'Fish Roving'!$D:$D,'Roving per species'!$B6,'Fish Roving'!$B:$B,'Roving per species'!$C6)</f>
        <v>11</v>
      </c>
      <c r="E6">
        <f>SUMIFS('Fish Roving'!$N:$N,'Fish Roving'!$F:$F,'Roving per species'!$A6,'Fish Roving'!$D:$D,'Roving per species'!$B6,'Fish Roving'!$B:$B,'Roving per species'!$C6)</f>
        <v>4148.3267608291635</v>
      </c>
      <c r="F6">
        <f>SUMIFS('Fish Roving'!$P:$P,'Fish Roving'!$F:$F,'Roving per species'!$A6,'Fish Roving'!$D:$D,'Roving per species'!$B6,'Fish Roving'!$B:$B,'Roving per species'!$C6)</f>
        <v>2219.3548170436025</v>
      </c>
    </row>
    <row r="7" spans="1:6" x14ac:dyDescent="0.3">
      <c r="A7" t="s">
        <v>25</v>
      </c>
      <c r="B7" t="s">
        <v>161</v>
      </c>
      <c r="C7">
        <v>1</v>
      </c>
      <c r="D7">
        <f>SUMIFS('Fish Roving'!$I:$I,'Fish Roving'!$F:$F,'Roving per species'!$A7,'Fish Roving'!$D:$D,'Roving per species'!$B7,'Fish Roving'!$B:$B,'Roving per species'!$C7)</f>
        <v>10</v>
      </c>
      <c r="E7">
        <f>SUMIFS('Fish Roving'!$N:$N,'Fish Roving'!$F:$F,'Roving per species'!$A7,'Fish Roving'!$D:$D,'Roving per species'!$B7,'Fish Roving'!$B:$B,'Roving per species'!$C7)</f>
        <v>2620.6304305143881</v>
      </c>
      <c r="F7">
        <f>SUMIFS('Fish Roving'!$P:$P,'Fish Roving'!$F:$F,'Roving per species'!$A7,'Fish Roving'!$D:$D,'Roving per species'!$B7,'Fish Roving'!$B:$B,'Roving per species'!$C7)</f>
        <v>285.64871692606829</v>
      </c>
    </row>
    <row r="8" spans="1:6" x14ac:dyDescent="0.3">
      <c r="A8" t="s">
        <v>32</v>
      </c>
      <c r="B8" t="s">
        <v>161</v>
      </c>
      <c r="C8">
        <v>1</v>
      </c>
      <c r="D8">
        <f>SUMIFS('Fish Roving'!$I:$I,'Fish Roving'!$F:$F,'Roving per species'!$A8,'Fish Roving'!$D:$D,'Roving per species'!$B8,'Fish Roving'!$B:$B,'Roving per species'!$C8)</f>
        <v>12</v>
      </c>
      <c r="E8">
        <f>SUMIFS('Fish Roving'!$N:$N,'Fish Roving'!$F:$F,'Roving per species'!$A8,'Fish Roving'!$D:$D,'Roving per species'!$B8,'Fish Roving'!$B:$B,'Roving per species'!$C8)</f>
        <v>1715.0109785422233</v>
      </c>
      <c r="F8">
        <f>SUMIFS('Fish Roving'!$P:$P,'Fish Roving'!$F:$F,'Roving per species'!$A8,'Fish Roving'!$D:$D,'Roving per species'!$B8,'Fish Roving'!$B:$B,'Roving per species'!$C8)</f>
        <v>25.72516467813335</v>
      </c>
    </row>
    <row r="9" spans="1:6" x14ac:dyDescent="0.3">
      <c r="A9" t="s">
        <v>30</v>
      </c>
      <c r="B9" t="s">
        <v>161</v>
      </c>
      <c r="C9">
        <v>1</v>
      </c>
      <c r="D9">
        <f>SUMIFS('Fish Roving'!$I:$I,'Fish Roving'!$F:$F,'Roving per species'!$A9,'Fish Roving'!$D:$D,'Roving per species'!$B9,'Fish Roving'!$B:$B,'Roving per species'!$C9)</f>
        <v>0</v>
      </c>
      <c r="E9">
        <f>SUMIFS('Fish Roving'!$N:$N,'Fish Roving'!$F:$F,'Roving per species'!$A9,'Fish Roving'!$D:$D,'Roving per species'!$B9,'Fish Roving'!$B:$B,'Roving per species'!$C9)</f>
        <v>0</v>
      </c>
      <c r="F9">
        <f>SUMIFS('Fish Roving'!$P:$P,'Fish Roving'!$F:$F,'Roving per species'!$A9,'Fish Roving'!$D:$D,'Roving per species'!$B9,'Fish Roving'!$B:$B,'Roving per species'!$C9)</f>
        <v>0</v>
      </c>
    </row>
    <row r="10" spans="1:6" x14ac:dyDescent="0.3">
      <c r="A10" t="s">
        <v>42</v>
      </c>
      <c r="B10" t="s">
        <v>161</v>
      </c>
      <c r="C10">
        <v>1</v>
      </c>
      <c r="D10">
        <f>SUMIFS('Fish Roving'!$I:$I,'Fish Roving'!$F:$F,'Roving per species'!$A10,'Fish Roving'!$D:$D,'Roving per species'!$B10,'Fish Roving'!$B:$B,'Roving per species'!$C10)</f>
        <v>8</v>
      </c>
      <c r="E10">
        <f>SUMIFS('Fish Roving'!$N:$N,'Fish Roving'!$F:$F,'Roving per species'!$A10,'Fish Roving'!$D:$D,'Roving per species'!$B10,'Fish Roving'!$B:$B,'Roving per species'!$C10)</f>
        <v>921.21892034448001</v>
      </c>
      <c r="F10">
        <f>SUMIFS('Fish Roving'!$P:$P,'Fish Roving'!$F:$F,'Roving per species'!$A10,'Fish Roving'!$D:$D,'Roving per species'!$B10,'Fish Roving'!$B:$B,'Roving per species'!$C10)</f>
        <v>21.18803516792304</v>
      </c>
    </row>
    <row r="11" spans="1:6" x14ac:dyDescent="0.3">
      <c r="A11" t="s">
        <v>149</v>
      </c>
      <c r="B11" t="s">
        <v>161</v>
      </c>
      <c r="C11">
        <v>1</v>
      </c>
      <c r="D11">
        <f>SUMIFS('Fish Roving'!$I:$I,'Fish Roving'!$F:$F,'Roving per species'!$A11,'Fish Roving'!$D:$D,'Roving per species'!$B11,'Fish Roving'!$B:$B,'Roving per species'!$C11)</f>
        <v>0</v>
      </c>
      <c r="E11">
        <f>SUMIFS('Fish Roving'!$N:$N,'Fish Roving'!$F:$F,'Roving per species'!$A11,'Fish Roving'!$D:$D,'Roving per species'!$B11,'Fish Roving'!$B:$B,'Roving per species'!$C11)</f>
        <v>0</v>
      </c>
      <c r="F11">
        <f>SUMIFS('Fish Roving'!$P:$P,'Fish Roving'!$F:$F,'Roving per species'!$A11,'Fish Roving'!$D:$D,'Roving per species'!$B11,'Fish Roving'!$B:$B,'Roving per species'!$C11)</f>
        <v>0</v>
      </c>
    </row>
    <row r="12" spans="1:6" x14ac:dyDescent="0.3">
      <c r="A12" t="s">
        <v>150</v>
      </c>
      <c r="B12" t="s">
        <v>161</v>
      </c>
      <c r="C12">
        <v>1</v>
      </c>
      <c r="D12">
        <f>SUMIFS('Fish Roving'!$I:$I,'Fish Roving'!$F:$F,'Roving per species'!$A12,'Fish Roving'!$D:$D,'Roving per species'!$B12,'Fish Roving'!$B:$B,'Roving per species'!$C12)</f>
        <v>1</v>
      </c>
      <c r="E12">
        <f>SUMIFS('Fish Roving'!$N:$N,'Fish Roving'!$F:$F,'Roving per species'!$A12,'Fish Roving'!$D:$D,'Roving per species'!$B12,'Fish Roving'!$B:$B,'Roving per species'!$C12)</f>
        <v>1468.7847742356653</v>
      </c>
      <c r="F12">
        <f>SUMIFS('Fish Roving'!$P:$P,'Fish Roving'!$F:$F,'Roving per species'!$A12,'Fish Roving'!$D:$D,'Roving per species'!$B12,'Fish Roving'!$B:$B,'Roving per species'!$C12)</f>
        <v>508.19953188554024</v>
      </c>
    </row>
    <row r="13" spans="1:6" x14ac:dyDescent="0.3">
      <c r="A13" t="s">
        <v>38</v>
      </c>
      <c r="B13" t="s">
        <v>161</v>
      </c>
      <c r="C13">
        <v>2</v>
      </c>
      <c r="D13">
        <f>SUMIFS('Fish Roving'!$I:$I,'Fish Roving'!$F:$F,'Roving per species'!$A13,'Fish Roving'!$D:$D,'Roving per species'!$B13,'Fish Roving'!$B:$B,'Roving per species'!$C13)</f>
        <v>1</v>
      </c>
      <c r="E13">
        <f>SUMIFS('Fish Roving'!$N:$N,'Fish Roving'!$F:$F,'Roving per species'!$A13,'Fish Roving'!$D:$D,'Roving per species'!$B13,'Fish Roving'!$B:$B,'Roving per species'!$C13)</f>
        <v>613.5078125</v>
      </c>
      <c r="F13">
        <f>SUMIFS('Fish Roving'!$P:$P,'Fish Roving'!$F:$F,'Roving per species'!$A13,'Fish Roving'!$D:$D,'Roving per species'!$B13,'Fish Roving'!$B:$B,'Roving per species'!$C13)</f>
        <v>61.350781250000004</v>
      </c>
    </row>
    <row r="14" spans="1:6" x14ac:dyDescent="0.3">
      <c r="A14" t="s">
        <v>44</v>
      </c>
      <c r="B14" t="s">
        <v>161</v>
      </c>
      <c r="C14">
        <v>2</v>
      </c>
      <c r="D14">
        <f>SUMIFS('Fish Roving'!$I:$I,'Fish Roving'!$F:$F,'Roving per species'!$A14,'Fish Roving'!$D:$D,'Roving per species'!$B14,'Fish Roving'!$B:$B,'Roving per species'!$C14)</f>
        <v>0</v>
      </c>
      <c r="E14">
        <f>SUMIFS('Fish Roving'!$N:$N,'Fish Roving'!$F:$F,'Roving per species'!$A14,'Fish Roving'!$D:$D,'Roving per species'!$B14,'Fish Roving'!$B:$B,'Roving per species'!$C14)</f>
        <v>0</v>
      </c>
      <c r="F14">
        <f>SUMIFS('Fish Roving'!$P:$P,'Fish Roving'!$F:$F,'Roving per species'!$A14,'Fish Roving'!$D:$D,'Roving per species'!$B14,'Fish Roving'!$B:$B,'Roving per species'!$C14)</f>
        <v>0</v>
      </c>
    </row>
    <row r="15" spans="1:6" x14ac:dyDescent="0.3">
      <c r="A15" t="s">
        <v>12</v>
      </c>
      <c r="B15" t="s">
        <v>161</v>
      </c>
      <c r="C15">
        <v>2</v>
      </c>
      <c r="D15">
        <f>SUMIFS('Fish Roving'!$I:$I,'Fish Roving'!$F:$F,'Roving per species'!$A15,'Fish Roving'!$D:$D,'Roving per species'!$B15,'Fish Roving'!$B:$B,'Roving per species'!$C15)</f>
        <v>2</v>
      </c>
      <c r="E15">
        <f>SUMIFS('Fish Roving'!$N:$N,'Fish Roving'!$F:$F,'Roving per species'!$A15,'Fish Roving'!$D:$D,'Roving per species'!$B15,'Fish Roving'!$B:$B,'Roving per species'!$C15)</f>
        <v>363.74074093094907</v>
      </c>
      <c r="F15">
        <f>SUMIFS('Fish Roving'!$P:$P,'Fish Roving'!$F:$F,'Roving per species'!$A15,'Fish Roving'!$D:$D,'Roving per species'!$B15,'Fish Roving'!$B:$B,'Roving per species'!$C15)</f>
        <v>52.378666694056676</v>
      </c>
    </row>
    <row r="16" spans="1:6" x14ac:dyDescent="0.3">
      <c r="A16" t="s">
        <v>17</v>
      </c>
      <c r="B16" t="s">
        <v>161</v>
      </c>
      <c r="C16">
        <v>2</v>
      </c>
      <c r="D16">
        <f>SUMIFS('Fish Roving'!$I:$I,'Fish Roving'!$F:$F,'Roving per species'!$A16,'Fish Roving'!$D:$D,'Roving per species'!$B16,'Fish Roving'!$B:$B,'Roving per species'!$C16)</f>
        <v>0</v>
      </c>
      <c r="E16">
        <f>SUMIFS('Fish Roving'!$N:$N,'Fish Roving'!$F:$F,'Roving per species'!$A16,'Fish Roving'!$D:$D,'Roving per species'!$B16,'Fish Roving'!$B:$B,'Roving per species'!$C16)</f>
        <v>0</v>
      </c>
      <c r="F16">
        <f>SUMIFS('Fish Roving'!$P:$P,'Fish Roving'!$F:$F,'Roving per species'!$A16,'Fish Roving'!$D:$D,'Roving per species'!$B16,'Fish Roving'!$B:$B,'Roving per species'!$C16)</f>
        <v>0</v>
      </c>
    </row>
    <row r="17" spans="1:6" x14ac:dyDescent="0.3">
      <c r="A17" t="s">
        <v>56</v>
      </c>
      <c r="B17" t="s">
        <v>161</v>
      </c>
      <c r="C17">
        <v>2</v>
      </c>
      <c r="D17">
        <f>SUMIFS('Fish Roving'!$I:$I,'Fish Roving'!$F:$F,'Roving per species'!$A17,'Fish Roving'!$D:$D,'Roving per species'!$B17,'Fish Roving'!$B:$B,'Roving per species'!$C17)</f>
        <v>8</v>
      </c>
      <c r="E17">
        <f>SUMIFS('Fish Roving'!$N:$N,'Fish Roving'!$F:$F,'Roving per species'!$A17,'Fish Roving'!$D:$D,'Roving per species'!$B17,'Fish Roving'!$B:$B,'Roving per species'!$C17)</f>
        <v>2177.9827674176395</v>
      </c>
      <c r="F17">
        <f>SUMIFS('Fish Roving'!$P:$P,'Fish Roving'!$F:$F,'Roving per species'!$A17,'Fish Roving'!$D:$D,'Roving per species'!$B17,'Fish Roving'!$B:$B,'Roving per species'!$C17)</f>
        <v>1165.220780568437</v>
      </c>
    </row>
    <row r="18" spans="1:6" x14ac:dyDescent="0.3">
      <c r="A18" t="s">
        <v>25</v>
      </c>
      <c r="B18" t="s">
        <v>161</v>
      </c>
      <c r="C18">
        <v>2</v>
      </c>
      <c r="D18">
        <f>SUMIFS('Fish Roving'!$I:$I,'Fish Roving'!$F:$F,'Roving per species'!$A18,'Fish Roving'!$D:$D,'Roving per species'!$B18,'Fish Roving'!$B:$B,'Roving per species'!$C18)</f>
        <v>11</v>
      </c>
      <c r="E18">
        <f>SUMIFS('Fish Roving'!$N:$N,'Fish Roving'!$F:$F,'Roving per species'!$A18,'Fish Roving'!$D:$D,'Roving per species'!$B18,'Fish Roving'!$B:$B,'Roving per species'!$C18)</f>
        <v>2742.4566192287793</v>
      </c>
      <c r="F18">
        <f>SUMIFS('Fish Roving'!$P:$P,'Fish Roving'!$F:$F,'Roving per species'!$A18,'Fish Roving'!$D:$D,'Roving per species'!$B18,'Fish Roving'!$B:$B,'Roving per species'!$C18)</f>
        <v>298.92777149593695</v>
      </c>
    </row>
    <row r="19" spans="1:6" x14ac:dyDescent="0.3">
      <c r="A19" t="s">
        <v>32</v>
      </c>
      <c r="B19" t="s">
        <v>161</v>
      </c>
      <c r="C19">
        <v>2</v>
      </c>
      <c r="D19">
        <f>SUMIFS('Fish Roving'!$I:$I,'Fish Roving'!$F:$F,'Roving per species'!$A19,'Fish Roving'!$D:$D,'Roving per species'!$B19,'Fish Roving'!$B:$B,'Roving per species'!$C19)</f>
        <v>7</v>
      </c>
      <c r="E19">
        <f>SUMIFS('Fish Roving'!$N:$N,'Fish Roving'!$F:$F,'Roving per species'!$A19,'Fish Roving'!$D:$D,'Roving per species'!$B19,'Fish Roving'!$B:$B,'Roving per species'!$C19)</f>
        <v>845.20019565083305</v>
      </c>
      <c r="F19">
        <f>SUMIFS('Fish Roving'!$P:$P,'Fish Roving'!$F:$F,'Roving per species'!$A19,'Fish Roving'!$D:$D,'Roving per species'!$B19,'Fish Roving'!$B:$B,'Roving per species'!$C19)</f>
        <v>12.678002934762496</v>
      </c>
    </row>
    <row r="20" spans="1:6" x14ac:dyDescent="0.3">
      <c r="A20" t="s">
        <v>30</v>
      </c>
      <c r="B20" t="s">
        <v>161</v>
      </c>
      <c r="C20">
        <v>2</v>
      </c>
      <c r="D20">
        <f>SUMIFS('Fish Roving'!$I:$I,'Fish Roving'!$F:$F,'Roving per species'!$A20,'Fish Roving'!$D:$D,'Roving per species'!$B20,'Fish Roving'!$B:$B,'Roving per species'!$C20)</f>
        <v>0</v>
      </c>
      <c r="E20">
        <f>SUMIFS('Fish Roving'!$N:$N,'Fish Roving'!$F:$F,'Roving per species'!$A20,'Fish Roving'!$D:$D,'Roving per species'!$B20,'Fish Roving'!$B:$B,'Roving per species'!$C20)</f>
        <v>0</v>
      </c>
      <c r="F20">
        <f>SUMIFS('Fish Roving'!$P:$P,'Fish Roving'!$F:$F,'Roving per species'!$A20,'Fish Roving'!$D:$D,'Roving per species'!$B20,'Fish Roving'!$B:$B,'Roving per species'!$C20)</f>
        <v>0</v>
      </c>
    </row>
    <row r="21" spans="1:6" x14ac:dyDescent="0.3">
      <c r="A21" t="s">
        <v>42</v>
      </c>
      <c r="B21" t="s">
        <v>161</v>
      </c>
      <c r="C21">
        <v>2</v>
      </c>
      <c r="D21">
        <f>SUMIFS('Fish Roving'!$I:$I,'Fish Roving'!$F:$F,'Roving per species'!$A21,'Fish Roving'!$D:$D,'Roving per species'!$B21,'Fish Roving'!$B:$B,'Roving per species'!$C21)</f>
        <v>3</v>
      </c>
      <c r="E21">
        <f>SUMIFS('Fish Roving'!$N:$N,'Fish Roving'!$F:$F,'Roving per species'!$A21,'Fish Roving'!$D:$D,'Roving per species'!$B21,'Fish Roving'!$B:$B,'Roving per species'!$C21)</f>
        <v>434.06840462289642</v>
      </c>
      <c r="F21">
        <f>SUMIFS('Fish Roving'!$P:$P,'Fish Roving'!$F:$F,'Roving per species'!$A21,'Fish Roving'!$D:$D,'Roving per species'!$B21,'Fish Roving'!$B:$B,'Roving per species'!$C21)</f>
        <v>9.983573306326619</v>
      </c>
    </row>
    <row r="22" spans="1:6" x14ac:dyDescent="0.3">
      <c r="A22" t="s">
        <v>149</v>
      </c>
      <c r="B22" t="s">
        <v>161</v>
      </c>
      <c r="C22">
        <v>2</v>
      </c>
      <c r="D22">
        <f>SUMIFS('Fish Roving'!$I:$I,'Fish Roving'!$F:$F,'Roving per species'!$A22,'Fish Roving'!$D:$D,'Roving per species'!$B22,'Fish Roving'!$B:$B,'Roving per species'!$C22)</f>
        <v>0</v>
      </c>
      <c r="E22">
        <f>SUMIFS('Fish Roving'!$N:$N,'Fish Roving'!$F:$F,'Roving per species'!$A22,'Fish Roving'!$D:$D,'Roving per species'!$B22,'Fish Roving'!$B:$B,'Roving per species'!$C22)</f>
        <v>0</v>
      </c>
      <c r="F22">
        <f>SUMIFS('Fish Roving'!$P:$P,'Fish Roving'!$F:$F,'Roving per species'!$A22,'Fish Roving'!$D:$D,'Roving per species'!$B22,'Fish Roving'!$B:$B,'Roving per species'!$C22)</f>
        <v>0</v>
      </c>
    </row>
    <row r="23" spans="1:6" x14ac:dyDescent="0.3">
      <c r="A23" t="s">
        <v>150</v>
      </c>
      <c r="B23" t="s">
        <v>161</v>
      </c>
      <c r="C23">
        <v>2</v>
      </c>
      <c r="D23">
        <f>SUMIFS('Fish Roving'!$I:$I,'Fish Roving'!$F:$F,'Roving per species'!$A23,'Fish Roving'!$D:$D,'Roving per species'!$B23,'Fish Roving'!$B:$B,'Roving per species'!$C23)</f>
        <v>0</v>
      </c>
      <c r="E23">
        <f>SUMIFS('Fish Roving'!$N:$N,'Fish Roving'!$F:$F,'Roving per species'!$A23,'Fish Roving'!$D:$D,'Roving per species'!$B23,'Fish Roving'!$B:$B,'Roving per species'!$C23)</f>
        <v>0</v>
      </c>
      <c r="F23">
        <f>SUMIFS('Fish Roving'!$P:$P,'Fish Roving'!$F:$F,'Roving per species'!$A23,'Fish Roving'!$D:$D,'Roving per species'!$B23,'Fish Roving'!$B:$B,'Roving per species'!$C23)</f>
        <v>0</v>
      </c>
    </row>
    <row r="24" spans="1:6" x14ac:dyDescent="0.3">
      <c r="A24" t="s">
        <v>38</v>
      </c>
      <c r="B24" t="s">
        <v>161</v>
      </c>
      <c r="C24">
        <v>3</v>
      </c>
      <c r="D24">
        <f>SUMIFS('Fish Roving'!$I:$I,'Fish Roving'!$F:$F,'Roving per species'!$A24,'Fish Roving'!$D:$D,'Roving per species'!$B24,'Fish Roving'!$B:$B,'Roving per species'!$C24)</f>
        <v>3</v>
      </c>
      <c r="E24">
        <f>SUMIFS('Fish Roving'!$N:$N,'Fish Roving'!$F:$F,'Roving per species'!$A24,'Fish Roving'!$D:$D,'Roving per species'!$B24,'Fish Roving'!$B:$B,'Roving per species'!$C24)</f>
        <v>551.7421875</v>
      </c>
      <c r="F24">
        <f>SUMIFS('Fish Roving'!$P:$P,'Fish Roving'!$F:$F,'Roving per species'!$A24,'Fish Roving'!$D:$D,'Roving per species'!$B24,'Fish Roving'!$B:$B,'Roving per species'!$C24)</f>
        <v>55.174218750000001</v>
      </c>
    </row>
    <row r="25" spans="1:6" x14ac:dyDescent="0.3">
      <c r="A25" t="s">
        <v>44</v>
      </c>
      <c r="B25" t="s">
        <v>161</v>
      </c>
      <c r="C25">
        <v>3</v>
      </c>
      <c r="D25">
        <f>SUMIFS('Fish Roving'!$I:$I,'Fish Roving'!$F:$F,'Roving per species'!$A25,'Fish Roving'!$D:$D,'Roving per species'!$B25,'Fish Roving'!$B:$B,'Roving per species'!$C25)</f>
        <v>0</v>
      </c>
      <c r="E25">
        <f>SUMIFS('Fish Roving'!$N:$N,'Fish Roving'!$F:$F,'Roving per species'!$A25,'Fish Roving'!$D:$D,'Roving per species'!$B25,'Fish Roving'!$B:$B,'Roving per species'!$C25)</f>
        <v>0</v>
      </c>
      <c r="F25">
        <f>SUMIFS('Fish Roving'!$P:$P,'Fish Roving'!$F:$F,'Roving per species'!$A25,'Fish Roving'!$D:$D,'Roving per species'!$B25,'Fish Roving'!$B:$B,'Roving per species'!$C25)</f>
        <v>0</v>
      </c>
    </row>
    <row r="26" spans="1:6" x14ac:dyDescent="0.3">
      <c r="A26" t="s">
        <v>12</v>
      </c>
      <c r="B26" t="s">
        <v>161</v>
      </c>
      <c r="C26">
        <v>3</v>
      </c>
      <c r="D26">
        <f>SUMIFS('Fish Roving'!$I:$I,'Fish Roving'!$F:$F,'Roving per species'!$A26,'Fish Roving'!$D:$D,'Roving per species'!$B26,'Fish Roving'!$B:$B,'Roving per species'!$C26)</f>
        <v>1</v>
      </c>
      <c r="E26">
        <f>SUMIFS('Fish Roving'!$N:$N,'Fish Roving'!$F:$F,'Roving per species'!$A26,'Fish Roving'!$D:$D,'Roving per species'!$B26,'Fish Roving'!$B:$B,'Roving per species'!$C26)</f>
        <v>6.7596549734061222</v>
      </c>
      <c r="F26">
        <f>SUMIFS('Fish Roving'!$P:$P,'Fish Roving'!$F:$F,'Roving per species'!$A26,'Fish Roving'!$D:$D,'Roving per species'!$B26,'Fish Roving'!$B:$B,'Roving per species'!$C26)</f>
        <v>0.97339031617048166</v>
      </c>
    </row>
    <row r="27" spans="1:6" x14ac:dyDescent="0.3">
      <c r="A27" t="s">
        <v>17</v>
      </c>
      <c r="B27" t="s">
        <v>161</v>
      </c>
      <c r="C27">
        <v>3</v>
      </c>
      <c r="D27">
        <f>SUMIFS('Fish Roving'!$I:$I,'Fish Roving'!$F:$F,'Roving per species'!$A27,'Fish Roving'!$D:$D,'Roving per species'!$B27,'Fish Roving'!$B:$B,'Roving per species'!$C27)</f>
        <v>0</v>
      </c>
      <c r="E27">
        <f>SUMIFS('Fish Roving'!$N:$N,'Fish Roving'!$F:$F,'Roving per species'!$A27,'Fish Roving'!$D:$D,'Roving per species'!$B27,'Fish Roving'!$B:$B,'Roving per species'!$C27)</f>
        <v>0</v>
      </c>
      <c r="F27">
        <f>SUMIFS('Fish Roving'!$P:$P,'Fish Roving'!$F:$F,'Roving per species'!$A27,'Fish Roving'!$D:$D,'Roving per species'!$B27,'Fish Roving'!$B:$B,'Roving per species'!$C27)</f>
        <v>0</v>
      </c>
    </row>
    <row r="28" spans="1:6" x14ac:dyDescent="0.3">
      <c r="A28" t="s">
        <v>56</v>
      </c>
      <c r="B28" t="s">
        <v>161</v>
      </c>
      <c r="C28">
        <v>3</v>
      </c>
      <c r="D28">
        <f>SUMIFS('Fish Roving'!$I:$I,'Fish Roving'!$F:$F,'Roving per species'!$A28,'Fish Roving'!$D:$D,'Roving per species'!$B28,'Fish Roving'!$B:$B,'Roving per species'!$C28)</f>
        <v>11</v>
      </c>
      <c r="E28">
        <f>SUMIFS('Fish Roving'!$N:$N,'Fish Roving'!$F:$F,'Roving per species'!$A28,'Fish Roving'!$D:$D,'Roving per species'!$B28,'Fish Roving'!$B:$B,'Roving per species'!$C28)</f>
        <v>3505.7123195809422</v>
      </c>
      <c r="F28">
        <f>SUMIFS('Fish Roving'!$P:$P,'Fish Roving'!$F:$F,'Roving per species'!$A28,'Fish Roving'!$D:$D,'Roving per species'!$B28,'Fish Roving'!$B:$B,'Roving per species'!$C28)</f>
        <v>1875.5560909758042</v>
      </c>
    </row>
    <row r="29" spans="1:6" x14ac:dyDescent="0.3">
      <c r="A29" t="s">
        <v>25</v>
      </c>
      <c r="B29" t="s">
        <v>161</v>
      </c>
      <c r="C29">
        <v>3</v>
      </c>
      <c r="D29">
        <f>SUMIFS('Fish Roving'!$I:$I,'Fish Roving'!$F:$F,'Roving per species'!$A29,'Fish Roving'!$D:$D,'Roving per species'!$B29,'Fish Roving'!$B:$B,'Roving per species'!$C29)</f>
        <v>17</v>
      </c>
      <c r="E29">
        <f>SUMIFS('Fish Roving'!$N:$N,'Fish Roving'!$F:$F,'Roving per species'!$A29,'Fish Roving'!$D:$D,'Roving per species'!$B29,'Fish Roving'!$B:$B,'Roving per species'!$C29)</f>
        <v>5799.9664436546682</v>
      </c>
      <c r="F29">
        <f>SUMIFS('Fish Roving'!$P:$P,'Fish Roving'!$F:$F,'Roving per species'!$A29,'Fish Roving'!$D:$D,'Roving per species'!$B29,'Fish Roving'!$B:$B,'Roving per species'!$C29)</f>
        <v>632.19634235835872</v>
      </c>
    </row>
    <row r="30" spans="1:6" x14ac:dyDescent="0.3">
      <c r="A30" t="s">
        <v>32</v>
      </c>
      <c r="B30" t="s">
        <v>161</v>
      </c>
      <c r="C30">
        <v>3</v>
      </c>
      <c r="D30">
        <f>SUMIFS('Fish Roving'!$I:$I,'Fish Roving'!$F:$F,'Roving per species'!$A30,'Fish Roving'!$D:$D,'Roving per species'!$B30,'Fish Roving'!$B:$B,'Roving per species'!$C30)</f>
        <v>15</v>
      </c>
      <c r="E30">
        <f>SUMIFS('Fish Roving'!$N:$N,'Fish Roving'!$F:$F,'Roving per species'!$A30,'Fish Roving'!$D:$D,'Roving per species'!$B30,'Fish Roving'!$B:$B,'Roving per species'!$C30)</f>
        <v>1812.4991237039039</v>
      </c>
      <c r="F30">
        <f>SUMIFS('Fish Roving'!$P:$P,'Fish Roving'!$F:$F,'Roving per species'!$A30,'Fish Roving'!$D:$D,'Roving per species'!$B30,'Fish Roving'!$B:$B,'Roving per species'!$C30)</f>
        <v>27.187486855558561</v>
      </c>
    </row>
    <row r="31" spans="1:6" x14ac:dyDescent="0.3">
      <c r="A31" t="s">
        <v>30</v>
      </c>
      <c r="B31" t="s">
        <v>161</v>
      </c>
      <c r="C31">
        <v>3</v>
      </c>
      <c r="D31">
        <f>SUMIFS('Fish Roving'!$I:$I,'Fish Roving'!$F:$F,'Roving per species'!$A31,'Fish Roving'!$D:$D,'Roving per species'!$B31,'Fish Roving'!$B:$B,'Roving per species'!$C31)</f>
        <v>0</v>
      </c>
      <c r="E31">
        <f>SUMIFS('Fish Roving'!$N:$N,'Fish Roving'!$F:$F,'Roving per species'!$A31,'Fish Roving'!$D:$D,'Roving per species'!$B31,'Fish Roving'!$B:$B,'Roving per species'!$C31)</f>
        <v>0</v>
      </c>
      <c r="F31">
        <f>SUMIFS('Fish Roving'!$P:$P,'Fish Roving'!$F:$F,'Roving per species'!$A31,'Fish Roving'!$D:$D,'Roving per species'!$B31,'Fish Roving'!$B:$B,'Roving per species'!$C31)</f>
        <v>0</v>
      </c>
    </row>
    <row r="32" spans="1:6" x14ac:dyDescent="0.3">
      <c r="A32" t="s">
        <v>42</v>
      </c>
      <c r="B32" t="s">
        <v>161</v>
      </c>
      <c r="C32">
        <v>3</v>
      </c>
      <c r="D32">
        <f>SUMIFS('Fish Roving'!$I:$I,'Fish Roving'!$F:$F,'Roving per species'!$A32,'Fish Roving'!$D:$D,'Roving per species'!$B32,'Fish Roving'!$B:$B,'Roving per species'!$C32)</f>
        <v>0</v>
      </c>
      <c r="E32">
        <f>SUMIFS('Fish Roving'!$N:$N,'Fish Roving'!$F:$F,'Roving per species'!$A32,'Fish Roving'!$D:$D,'Roving per species'!$B32,'Fish Roving'!$B:$B,'Roving per species'!$C32)</f>
        <v>0</v>
      </c>
      <c r="F32">
        <f>SUMIFS('Fish Roving'!$P:$P,'Fish Roving'!$F:$F,'Roving per species'!$A32,'Fish Roving'!$D:$D,'Roving per species'!$B32,'Fish Roving'!$B:$B,'Roving per species'!$C32)</f>
        <v>0</v>
      </c>
    </row>
    <row r="33" spans="1:6" x14ac:dyDescent="0.3">
      <c r="A33" t="s">
        <v>149</v>
      </c>
      <c r="B33" t="s">
        <v>161</v>
      </c>
      <c r="C33">
        <v>3</v>
      </c>
      <c r="D33">
        <f>SUMIFS('Fish Roving'!$I:$I,'Fish Roving'!$F:$F,'Roving per species'!$A33,'Fish Roving'!$D:$D,'Roving per species'!$B33,'Fish Roving'!$B:$B,'Roving per species'!$C33)</f>
        <v>0</v>
      </c>
      <c r="E33">
        <f>SUMIFS('Fish Roving'!$N:$N,'Fish Roving'!$F:$F,'Roving per species'!$A33,'Fish Roving'!$D:$D,'Roving per species'!$B33,'Fish Roving'!$B:$B,'Roving per species'!$C33)</f>
        <v>0</v>
      </c>
      <c r="F33">
        <f>SUMIFS('Fish Roving'!$P:$P,'Fish Roving'!$F:$F,'Roving per species'!$A33,'Fish Roving'!$D:$D,'Roving per species'!$B33,'Fish Roving'!$B:$B,'Roving per species'!$C33)</f>
        <v>0</v>
      </c>
    </row>
    <row r="34" spans="1:6" x14ac:dyDescent="0.3">
      <c r="A34" t="s">
        <v>150</v>
      </c>
      <c r="B34" t="s">
        <v>161</v>
      </c>
      <c r="C34">
        <v>3</v>
      </c>
      <c r="D34">
        <f>SUMIFS('Fish Roving'!$I:$I,'Fish Roving'!$F:$F,'Roving per species'!$A34,'Fish Roving'!$D:$D,'Roving per species'!$B34,'Fish Roving'!$B:$B,'Roving per species'!$C34)</f>
        <v>1</v>
      </c>
      <c r="E34">
        <f>SUMIFS('Fish Roving'!$N:$N,'Fish Roving'!$F:$F,'Roving per species'!$A34,'Fish Roving'!$D:$D,'Roving per species'!$B34,'Fish Roving'!$B:$B,'Roving per species'!$C34)</f>
        <v>1468.7847742356653</v>
      </c>
      <c r="F34">
        <f>SUMIFS('Fish Roving'!$P:$P,'Fish Roving'!$F:$F,'Roving per species'!$A34,'Fish Roving'!$D:$D,'Roving per species'!$B34,'Fish Roving'!$B:$B,'Roving per species'!$C34)</f>
        <v>508.19953188554024</v>
      </c>
    </row>
    <row r="35" spans="1:6" x14ac:dyDescent="0.3">
      <c r="A35" t="s">
        <v>38</v>
      </c>
      <c r="B35" t="s">
        <v>162</v>
      </c>
      <c r="C35">
        <v>1</v>
      </c>
      <c r="D35">
        <f>SUMIFS('Fish Roving'!$I:$I,'Fish Roving'!$F:$F,'Roving per species'!$A35,'Fish Roving'!$D:$D,'Roving per species'!$B35,'Fish Roving'!$B:$B,'Roving per species'!$C35)</f>
        <v>0</v>
      </c>
      <c r="E35">
        <f>SUMIFS('Fish Roving'!$N:$N,'Fish Roving'!$F:$F,'Roving per species'!$A35,'Fish Roving'!$D:$D,'Roving per species'!$B35,'Fish Roving'!$B:$B,'Roving per species'!$C35)</f>
        <v>0</v>
      </c>
      <c r="F35">
        <f>SUMIFS('Fish Roving'!$P:$P,'Fish Roving'!$F:$F,'Roving per species'!$A35,'Fish Roving'!$D:$D,'Roving per species'!$B35,'Fish Roving'!$B:$B,'Roving per species'!$C35)</f>
        <v>0</v>
      </c>
    </row>
    <row r="36" spans="1:6" x14ac:dyDescent="0.3">
      <c r="A36" t="s">
        <v>44</v>
      </c>
      <c r="B36" t="s">
        <v>162</v>
      </c>
      <c r="C36">
        <v>1</v>
      </c>
      <c r="D36">
        <f>SUMIFS('Fish Roving'!$I:$I,'Fish Roving'!$F:$F,'Roving per species'!$A36,'Fish Roving'!$D:$D,'Roving per species'!$B36,'Fish Roving'!$B:$B,'Roving per species'!$C36)</f>
        <v>0</v>
      </c>
      <c r="E36">
        <f>SUMIFS('Fish Roving'!$N:$N,'Fish Roving'!$F:$F,'Roving per species'!$A36,'Fish Roving'!$D:$D,'Roving per species'!$B36,'Fish Roving'!$B:$B,'Roving per species'!$C36)</f>
        <v>0</v>
      </c>
      <c r="F36">
        <f>SUMIFS('Fish Roving'!$P:$P,'Fish Roving'!$F:$F,'Roving per species'!$A36,'Fish Roving'!$D:$D,'Roving per species'!$B36,'Fish Roving'!$B:$B,'Roving per species'!$C36)</f>
        <v>0</v>
      </c>
    </row>
    <row r="37" spans="1:6" x14ac:dyDescent="0.3">
      <c r="A37" t="s">
        <v>12</v>
      </c>
      <c r="B37" t="s">
        <v>162</v>
      </c>
      <c r="C37">
        <v>1</v>
      </c>
      <c r="D37">
        <f>SUMIFS('Fish Roving'!$I:$I,'Fish Roving'!$F:$F,'Roving per species'!$A37,'Fish Roving'!$D:$D,'Roving per species'!$B37,'Fish Roving'!$B:$B,'Roving per species'!$C37)</f>
        <v>5</v>
      </c>
      <c r="E37">
        <f>SUMIFS('Fish Roving'!$N:$N,'Fish Roving'!$F:$F,'Roving per species'!$A37,'Fish Roving'!$D:$D,'Roving per species'!$B37,'Fish Roving'!$B:$B,'Roving per species'!$C37)</f>
        <v>1027.1572371217842</v>
      </c>
      <c r="F37">
        <f>SUMIFS('Fish Roving'!$P:$P,'Fish Roving'!$F:$F,'Roving per species'!$A37,'Fish Roving'!$D:$D,'Roving per species'!$B37,'Fish Roving'!$B:$B,'Roving per species'!$C37)</f>
        <v>147.91064214553694</v>
      </c>
    </row>
    <row r="38" spans="1:6" x14ac:dyDescent="0.3">
      <c r="A38" t="s">
        <v>17</v>
      </c>
      <c r="B38" t="s">
        <v>162</v>
      </c>
      <c r="C38">
        <v>1</v>
      </c>
      <c r="D38">
        <f>SUMIFS('Fish Roving'!$I:$I,'Fish Roving'!$F:$F,'Roving per species'!$A38,'Fish Roving'!$D:$D,'Roving per species'!$B38,'Fish Roving'!$B:$B,'Roving per species'!$C38)</f>
        <v>0</v>
      </c>
      <c r="E38">
        <f>SUMIFS('Fish Roving'!$N:$N,'Fish Roving'!$F:$F,'Roving per species'!$A38,'Fish Roving'!$D:$D,'Roving per species'!$B38,'Fish Roving'!$B:$B,'Roving per species'!$C38)</f>
        <v>0</v>
      </c>
      <c r="F38">
        <f>SUMIFS('Fish Roving'!$P:$P,'Fish Roving'!$F:$F,'Roving per species'!$A38,'Fish Roving'!$D:$D,'Roving per species'!$B38,'Fish Roving'!$B:$B,'Roving per species'!$C38)</f>
        <v>0</v>
      </c>
    </row>
    <row r="39" spans="1:6" x14ac:dyDescent="0.3">
      <c r="A39" t="s">
        <v>56</v>
      </c>
      <c r="B39" t="s">
        <v>162</v>
      </c>
      <c r="C39">
        <v>1</v>
      </c>
      <c r="D39">
        <f>SUMIFS('Fish Roving'!$I:$I,'Fish Roving'!$F:$F,'Roving per species'!$A39,'Fish Roving'!$D:$D,'Roving per species'!$B39,'Fish Roving'!$B:$B,'Roving per species'!$C39)</f>
        <v>0</v>
      </c>
      <c r="E39">
        <f>SUMIFS('Fish Roving'!$N:$N,'Fish Roving'!$F:$F,'Roving per species'!$A39,'Fish Roving'!$D:$D,'Roving per species'!$B39,'Fish Roving'!$B:$B,'Roving per species'!$C39)</f>
        <v>0</v>
      </c>
      <c r="F39">
        <f>SUMIFS('Fish Roving'!$P:$P,'Fish Roving'!$F:$F,'Roving per species'!$A39,'Fish Roving'!$D:$D,'Roving per species'!$B39,'Fish Roving'!$B:$B,'Roving per species'!$C39)</f>
        <v>0</v>
      </c>
    </row>
    <row r="40" spans="1:6" x14ac:dyDescent="0.3">
      <c r="A40" t="s">
        <v>25</v>
      </c>
      <c r="B40" t="s">
        <v>162</v>
      </c>
      <c r="C40">
        <v>1</v>
      </c>
      <c r="D40">
        <f>SUMIFS('Fish Roving'!$I:$I,'Fish Roving'!$F:$F,'Roving per species'!$A40,'Fish Roving'!$D:$D,'Roving per species'!$B40,'Fish Roving'!$B:$B,'Roving per species'!$C40)</f>
        <v>1</v>
      </c>
      <c r="E40">
        <f>SUMIFS('Fish Roving'!$N:$N,'Fish Roving'!$F:$F,'Roving per species'!$A40,'Fish Roving'!$D:$D,'Roving per species'!$B40,'Fish Roving'!$B:$B,'Roving per species'!$C40)</f>
        <v>84.166640955262338</v>
      </c>
      <c r="F40">
        <f>SUMIFS('Fish Roving'!$P:$P,'Fish Roving'!$F:$F,'Roving per species'!$A40,'Fish Roving'!$D:$D,'Roving per species'!$B40,'Fish Roving'!$B:$B,'Roving per species'!$C40)</f>
        <v>9.1741638641235941</v>
      </c>
    </row>
    <row r="41" spans="1:6" x14ac:dyDescent="0.3">
      <c r="A41" t="s">
        <v>32</v>
      </c>
      <c r="B41" t="s">
        <v>162</v>
      </c>
      <c r="C41">
        <v>1</v>
      </c>
      <c r="D41">
        <f>SUMIFS('Fish Roving'!$I:$I,'Fish Roving'!$F:$F,'Roving per species'!$A41,'Fish Roving'!$D:$D,'Roving per species'!$B41,'Fish Roving'!$B:$B,'Roving per species'!$C41)</f>
        <v>3</v>
      </c>
      <c r="E41">
        <f>SUMIFS('Fish Roving'!$N:$N,'Fish Roving'!$F:$F,'Roving per species'!$A41,'Fish Roving'!$D:$D,'Roving per species'!$B41,'Fish Roving'!$B:$B,'Roving per species'!$C41)</f>
        <v>138.75844608491911</v>
      </c>
      <c r="F41">
        <f>SUMIFS('Fish Roving'!$P:$P,'Fish Roving'!$F:$F,'Roving per species'!$A41,'Fish Roving'!$D:$D,'Roving per species'!$B41,'Fish Roving'!$B:$B,'Roving per species'!$C41)</f>
        <v>2.0813766912737863</v>
      </c>
    </row>
    <row r="42" spans="1:6" x14ac:dyDescent="0.3">
      <c r="A42" t="s">
        <v>30</v>
      </c>
      <c r="B42" t="s">
        <v>162</v>
      </c>
      <c r="C42">
        <v>1</v>
      </c>
      <c r="D42">
        <f>SUMIFS('Fish Roving'!$I:$I,'Fish Roving'!$F:$F,'Roving per species'!$A42,'Fish Roving'!$D:$D,'Roving per species'!$B42,'Fish Roving'!$B:$B,'Roving per species'!$C42)</f>
        <v>0</v>
      </c>
      <c r="E42">
        <f>SUMIFS('Fish Roving'!$N:$N,'Fish Roving'!$F:$F,'Roving per species'!$A42,'Fish Roving'!$D:$D,'Roving per species'!$B42,'Fish Roving'!$B:$B,'Roving per species'!$C42)</f>
        <v>0</v>
      </c>
      <c r="F42">
        <f>SUMIFS('Fish Roving'!$P:$P,'Fish Roving'!$F:$F,'Roving per species'!$A42,'Fish Roving'!$D:$D,'Roving per species'!$B42,'Fish Roving'!$B:$B,'Roving per species'!$C42)</f>
        <v>0</v>
      </c>
    </row>
    <row r="43" spans="1:6" x14ac:dyDescent="0.3">
      <c r="A43" t="s">
        <v>42</v>
      </c>
      <c r="B43" t="s">
        <v>162</v>
      </c>
      <c r="C43">
        <v>1</v>
      </c>
      <c r="D43">
        <f>SUMIFS('Fish Roving'!$I:$I,'Fish Roving'!$F:$F,'Roving per species'!$A43,'Fish Roving'!$D:$D,'Roving per species'!$B43,'Fish Roving'!$B:$B,'Roving per species'!$C43)</f>
        <v>3</v>
      </c>
      <c r="E43">
        <f>SUMIFS('Fish Roving'!$N:$N,'Fish Roving'!$F:$F,'Roving per species'!$A43,'Fish Roving'!$D:$D,'Roving per species'!$B43,'Fish Roving'!$B:$B,'Roving per species'!$C43)</f>
        <v>141.56677639283248</v>
      </c>
      <c r="F43">
        <f>SUMIFS('Fish Roving'!$P:$P,'Fish Roving'!$F:$F,'Roving per species'!$A43,'Fish Roving'!$D:$D,'Roving per species'!$B43,'Fish Roving'!$B:$B,'Roving per species'!$C43)</f>
        <v>3.2560358570351471</v>
      </c>
    </row>
    <row r="44" spans="1:6" x14ac:dyDescent="0.3">
      <c r="A44" t="s">
        <v>149</v>
      </c>
      <c r="B44" t="s">
        <v>162</v>
      </c>
      <c r="C44">
        <v>1</v>
      </c>
      <c r="D44">
        <f>SUMIFS('Fish Roving'!$I:$I,'Fish Roving'!$F:$F,'Roving per species'!$A44,'Fish Roving'!$D:$D,'Roving per species'!$B44,'Fish Roving'!$B:$B,'Roving per species'!$C44)</f>
        <v>0</v>
      </c>
      <c r="E44">
        <f>SUMIFS('Fish Roving'!$N:$N,'Fish Roving'!$F:$F,'Roving per species'!$A44,'Fish Roving'!$D:$D,'Roving per species'!$B44,'Fish Roving'!$B:$B,'Roving per species'!$C44)</f>
        <v>0</v>
      </c>
      <c r="F44">
        <f>SUMIFS('Fish Roving'!$P:$P,'Fish Roving'!$F:$F,'Roving per species'!$A44,'Fish Roving'!$D:$D,'Roving per species'!$B44,'Fish Roving'!$B:$B,'Roving per species'!$C44)</f>
        <v>0</v>
      </c>
    </row>
    <row r="45" spans="1:6" x14ac:dyDescent="0.3">
      <c r="A45" t="s">
        <v>150</v>
      </c>
      <c r="B45" t="s">
        <v>162</v>
      </c>
      <c r="C45">
        <v>1</v>
      </c>
      <c r="D45">
        <f>SUMIFS('Fish Roving'!$I:$I,'Fish Roving'!$F:$F,'Roving per species'!$A45,'Fish Roving'!$D:$D,'Roving per species'!$B45,'Fish Roving'!$B:$B,'Roving per species'!$C45)</f>
        <v>0</v>
      </c>
      <c r="E45">
        <f>SUMIFS('Fish Roving'!$N:$N,'Fish Roving'!$F:$F,'Roving per species'!$A45,'Fish Roving'!$D:$D,'Roving per species'!$B45,'Fish Roving'!$B:$B,'Roving per species'!$C45)</f>
        <v>0</v>
      </c>
      <c r="F45">
        <f>SUMIFS('Fish Roving'!$P:$P,'Fish Roving'!$F:$F,'Roving per species'!$A45,'Fish Roving'!$D:$D,'Roving per species'!$B45,'Fish Roving'!$B:$B,'Roving per species'!$C45)</f>
        <v>0</v>
      </c>
    </row>
    <row r="46" spans="1:6" x14ac:dyDescent="0.3">
      <c r="A46" t="s">
        <v>38</v>
      </c>
      <c r="B46" t="s">
        <v>162</v>
      </c>
      <c r="C46">
        <v>2</v>
      </c>
      <c r="D46">
        <f>SUMIFS('Fish Roving'!$I:$I,'Fish Roving'!$F:$F,'Roving per species'!$A46,'Fish Roving'!$D:$D,'Roving per species'!$B46,'Fish Roving'!$B:$B,'Roving per species'!$C46)</f>
        <v>0</v>
      </c>
      <c r="E46">
        <f>SUMIFS('Fish Roving'!$N:$N,'Fish Roving'!$F:$F,'Roving per species'!$A46,'Fish Roving'!$D:$D,'Roving per species'!$B46,'Fish Roving'!$B:$B,'Roving per species'!$C46)</f>
        <v>0</v>
      </c>
      <c r="F46">
        <f>SUMIFS('Fish Roving'!$P:$P,'Fish Roving'!$F:$F,'Roving per species'!$A46,'Fish Roving'!$D:$D,'Roving per species'!$B46,'Fish Roving'!$B:$B,'Roving per species'!$C46)</f>
        <v>0</v>
      </c>
    </row>
    <row r="47" spans="1:6" x14ac:dyDescent="0.3">
      <c r="A47" t="s">
        <v>44</v>
      </c>
      <c r="B47" t="s">
        <v>162</v>
      </c>
      <c r="C47">
        <v>2</v>
      </c>
      <c r="D47">
        <f>SUMIFS('Fish Roving'!$I:$I,'Fish Roving'!$F:$F,'Roving per species'!$A47,'Fish Roving'!$D:$D,'Roving per species'!$B47,'Fish Roving'!$B:$B,'Roving per species'!$C47)</f>
        <v>0</v>
      </c>
      <c r="E47">
        <f>SUMIFS('Fish Roving'!$N:$N,'Fish Roving'!$F:$F,'Roving per species'!$A47,'Fish Roving'!$D:$D,'Roving per species'!$B47,'Fish Roving'!$B:$B,'Roving per species'!$C47)</f>
        <v>0</v>
      </c>
      <c r="F47">
        <f>SUMIFS('Fish Roving'!$P:$P,'Fish Roving'!$F:$F,'Roving per species'!$A47,'Fish Roving'!$D:$D,'Roving per species'!$B47,'Fish Roving'!$B:$B,'Roving per species'!$C47)</f>
        <v>0</v>
      </c>
    </row>
    <row r="48" spans="1:6" x14ac:dyDescent="0.3">
      <c r="A48" t="s">
        <v>12</v>
      </c>
      <c r="B48" t="s">
        <v>162</v>
      </c>
      <c r="C48">
        <v>2</v>
      </c>
      <c r="D48">
        <f>SUMIFS('Fish Roving'!$I:$I,'Fish Roving'!$F:$F,'Roving per species'!$A48,'Fish Roving'!$D:$D,'Roving per species'!$B48,'Fish Roving'!$B:$B,'Roving per species'!$C48)</f>
        <v>9</v>
      </c>
      <c r="E48">
        <f>SUMIFS('Fish Roving'!$N:$N,'Fish Roving'!$F:$F,'Roving per species'!$A48,'Fish Roving'!$D:$D,'Roving per species'!$B48,'Fish Roving'!$B:$B,'Roving per species'!$C48)</f>
        <v>2130.2540325888826</v>
      </c>
      <c r="F48">
        <f>SUMIFS('Fish Roving'!$P:$P,'Fish Roving'!$F:$F,'Roving per species'!$A48,'Fish Roving'!$D:$D,'Roving per species'!$B48,'Fish Roving'!$B:$B,'Roving per species'!$C48)</f>
        <v>306.75658069279916</v>
      </c>
    </row>
    <row r="49" spans="1:6" x14ac:dyDescent="0.3">
      <c r="A49" t="s">
        <v>17</v>
      </c>
      <c r="B49" t="s">
        <v>162</v>
      </c>
      <c r="C49">
        <v>2</v>
      </c>
      <c r="D49">
        <f>SUMIFS('Fish Roving'!$I:$I,'Fish Roving'!$F:$F,'Roving per species'!$A49,'Fish Roving'!$D:$D,'Roving per species'!$B49,'Fish Roving'!$B:$B,'Roving per species'!$C49)</f>
        <v>0</v>
      </c>
      <c r="E49">
        <f>SUMIFS('Fish Roving'!$N:$N,'Fish Roving'!$F:$F,'Roving per species'!$A49,'Fish Roving'!$D:$D,'Roving per species'!$B49,'Fish Roving'!$B:$B,'Roving per species'!$C49)</f>
        <v>0</v>
      </c>
      <c r="F49">
        <f>SUMIFS('Fish Roving'!$P:$P,'Fish Roving'!$F:$F,'Roving per species'!$A49,'Fish Roving'!$D:$D,'Roving per species'!$B49,'Fish Roving'!$B:$B,'Roving per species'!$C49)</f>
        <v>0</v>
      </c>
    </row>
    <row r="50" spans="1:6" x14ac:dyDescent="0.3">
      <c r="A50" t="s">
        <v>56</v>
      </c>
      <c r="B50" t="s">
        <v>162</v>
      </c>
      <c r="C50">
        <v>2</v>
      </c>
      <c r="D50">
        <f>SUMIFS('Fish Roving'!$I:$I,'Fish Roving'!$F:$F,'Roving per species'!$A50,'Fish Roving'!$D:$D,'Roving per species'!$B50,'Fish Roving'!$B:$B,'Roving per species'!$C50)</f>
        <v>1</v>
      </c>
      <c r="E50">
        <f>SUMIFS('Fish Roving'!$N:$N,'Fish Roving'!$F:$F,'Roving per species'!$A50,'Fish Roving'!$D:$D,'Roving per species'!$B50,'Fish Roving'!$B:$B,'Roving per species'!$C50)</f>
        <v>300.19437409411364</v>
      </c>
      <c r="F50">
        <f>SUMIFS('Fish Roving'!$P:$P,'Fish Roving'!$F:$F,'Roving per species'!$A50,'Fish Roving'!$D:$D,'Roving per species'!$B50,'Fish Roving'!$B:$B,'Roving per species'!$C50)</f>
        <v>160.60399014035082</v>
      </c>
    </row>
    <row r="51" spans="1:6" x14ac:dyDescent="0.3">
      <c r="A51" t="s">
        <v>25</v>
      </c>
      <c r="B51" t="s">
        <v>162</v>
      </c>
      <c r="C51">
        <v>2</v>
      </c>
      <c r="D51">
        <f>SUMIFS('Fish Roving'!$I:$I,'Fish Roving'!$F:$F,'Roving per species'!$A51,'Fish Roving'!$D:$D,'Roving per species'!$B51,'Fish Roving'!$B:$B,'Roving per species'!$C51)</f>
        <v>3</v>
      </c>
      <c r="E51">
        <f>SUMIFS('Fish Roving'!$N:$N,'Fish Roving'!$F:$F,'Roving per species'!$A51,'Fish Roving'!$D:$D,'Roving per species'!$B51,'Fish Roving'!$B:$B,'Roving per species'!$C51)</f>
        <v>871.1813658154806</v>
      </c>
      <c r="F51">
        <f>SUMIFS('Fish Roving'!$P:$P,'Fish Roving'!$F:$F,'Roving per species'!$A51,'Fish Roving'!$D:$D,'Roving per species'!$B51,'Fish Roving'!$B:$B,'Roving per species'!$C51)</f>
        <v>94.958768873887379</v>
      </c>
    </row>
    <row r="52" spans="1:6" x14ac:dyDescent="0.3">
      <c r="A52" t="s">
        <v>32</v>
      </c>
      <c r="B52" t="s">
        <v>162</v>
      </c>
      <c r="C52">
        <v>2</v>
      </c>
      <c r="D52">
        <f>SUMIFS('Fish Roving'!$I:$I,'Fish Roving'!$F:$F,'Roving per species'!$A52,'Fish Roving'!$D:$D,'Roving per species'!$B52,'Fish Roving'!$B:$B,'Roving per species'!$C52)</f>
        <v>0</v>
      </c>
      <c r="E52">
        <f>SUMIFS('Fish Roving'!$N:$N,'Fish Roving'!$F:$F,'Roving per species'!$A52,'Fish Roving'!$D:$D,'Roving per species'!$B52,'Fish Roving'!$B:$B,'Roving per species'!$C52)</f>
        <v>0</v>
      </c>
      <c r="F52">
        <f>SUMIFS('Fish Roving'!$P:$P,'Fish Roving'!$F:$F,'Roving per species'!$A52,'Fish Roving'!$D:$D,'Roving per species'!$B52,'Fish Roving'!$B:$B,'Roving per species'!$C52)</f>
        <v>0</v>
      </c>
    </row>
    <row r="53" spans="1:6" x14ac:dyDescent="0.3">
      <c r="A53" t="s">
        <v>30</v>
      </c>
      <c r="B53" t="s">
        <v>162</v>
      </c>
      <c r="C53">
        <v>2</v>
      </c>
      <c r="D53">
        <f>SUMIFS('Fish Roving'!$I:$I,'Fish Roving'!$F:$F,'Roving per species'!$A53,'Fish Roving'!$D:$D,'Roving per species'!$B53,'Fish Roving'!$B:$B,'Roving per species'!$C53)</f>
        <v>0</v>
      </c>
      <c r="E53">
        <f>SUMIFS('Fish Roving'!$N:$N,'Fish Roving'!$F:$F,'Roving per species'!$A53,'Fish Roving'!$D:$D,'Roving per species'!$B53,'Fish Roving'!$B:$B,'Roving per species'!$C53)</f>
        <v>0</v>
      </c>
      <c r="F53">
        <f>SUMIFS('Fish Roving'!$P:$P,'Fish Roving'!$F:$F,'Roving per species'!$A53,'Fish Roving'!$D:$D,'Roving per species'!$B53,'Fish Roving'!$B:$B,'Roving per species'!$C53)</f>
        <v>0</v>
      </c>
    </row>
    <row r="54" spans="1:6" x14ac:dyDescent="0.3">
      <c r="A54" t="s">
        <v>42</v>
      </c>
      <c r="B54" t="s">
        <v>162</v>
      </c>
      <c r="C54">
        <v>2</v>
      </c>
      <c r="D54">
        <f>SUMIFS('Fish Roving'!$I:$I,'Fish Roving'!$F:$F,'Roving per species'!$A54,'Fish Roving'!$D:$D,'Roving per species'!$B54,'Fish Roving'!$B:$B,'Roving per species'!$C54)</f>
        <v>3</v>
      </c>
      <c r="E54">
        <f>SUMIFS('Fish Roving'!$N:$N,'Fish Roving'!$F:$F,'Roving per species'!$A54,'Fish Roving'!$D:$D,'Roving per species'!$B54,'Fish Roving'!$B:$B,'Roving per species'!$C54)</f>
        <v>589.22264053107267</v>
      </c>
      <c r="F54">
        <f>SUMIFS('Fish Roving'!$P:$P,'Fish Roving'!$F:$F,'Roving per species'!$A54,'Fish Roving'!$D:$D,'Roving per species'!$B54,'Fish Roving'!$B:$B,'Roving per species'!$C54)</f>
        <v>13.552120732214672</v>
      </c>
    </row>
    <row r="55" spans="1:6" x14ac:dyDescent="0.3">
      <c r="A55" t="s">
        <v>149</v>
      </c>
      <c r="B55" t="s">
        <v>162</v>
      </c>
      <c r="C55">
        <v>2</v>
      </c>
      <c r="D55">
        <f>SUMIFS('Fish Roving'!$I:$I,'Fish Roving'!$F:$F,'Roving per species'!$A55,'Fish Roving'!$D:$D,'Roving per species'!$B55,'Fish Roving'!$B:$B,'Roving per species'!$C55)</f>
        <v>1</v>
      </c>
      <c r="E55">
        <f>SUMIFS('Fish Roving'!$N:$N,'Fish Roving'!$F:$F,'Roving per species'!$A55,'Fish Roving'!$D:$D,'Roving per species'!$B55,'Fish Roving'!$B:$B,'Roving per species'!$C55)</f>
        <v>792.8267357212477</v>
      </c>
      <c r="F55">
        <f>SUMIFS('Fish Roving'!$P:$P,'Fish Roving'!$F:$F,'Roving per species'!$A55,'Fish Roving'!$D:$D,'Roving per species'!$B55,'Fish Roving'!$B:$B,'Roving per species'!$C55)</f>
        <v>157.77252040852827</v>
      </c>
    </row>
    <row r="56" spans="1:6" x14ac:dyDescent="0.3">
      <c r="A56" t="s">
        <v>150</v>
      </c>
      <c r="B56" t="s">
        <v>162</v>
      </c>
      <c r="C56">
        <v>2</v>
      </c>
      <c r="D56">
        <f>SUMIFS('Fish Roving'!$I:$I,'Fish Roving'!$F:$F,'Roving per species'!$A56,'Fish Roving'!$D:$D,'Roving per species'!$B56,'Fish Roving'!$B:$B,'Roving per species'!$C56)</f>
        <v>0</v>
      </c>
      <c r="E56">
        <f>SUMIFS('Fish Roving'!$N:$N,'Fish Roving'!$F:$F,'Roving per species'!$A56,'Fish Roving'!$D:$D,'Roving per species'!$B56,'Fish Roving'!$B:$B,'Roving per species'!$C56)</f>
        <v>0</v>
      </c>
      <c r="F56">
        <f>SUMIFS('Fish Roving'!$P:$P,'Fish Roving'!$F:$F,'Roving per species'!$A56,'Fish Roving'!$D:$D,'Roving per species'!$B56,'Fish Roving'!$B:$B,'Roving per species'!$C56)</f>
        <v>0</v>
      </c>
    </row>
    <row r="57" spans="1:6" x14ac:dyDescent="0.3">
      <c r="A57" t="s">
        <v>38</v>
      </c>
      <c r="B57" t="s">
        <v>162</v>
      </c>
      <c r="C57">
        <v>3</v>
      </c>
      <c r="D57">
        <f>SUMIFS('Fish Roving'!$I:$I,'Fish Roving'!$F:$F,'Roving per species'!$A57,'Fish Roving'!$D:$D,'Roving per species'!$B57,'Fish Roving'!$B:$B,'Roving per species'!$C57)</f>
        <v>0</v>
      </c>
      <c r="E57">
        <f>SUMIFS('Fish Roving'!$N:$N,'Fish Roving'!$F:$F,'Roving per species'!$A57,'Fish Roving'!$D:$D,'Roving per species'!$B57,'Fish Roving'!$B:$B,'Roving per species'!$C57)</f>
        <v>0</v>
      </c>
      <c r="F57">
        <f>SUMIFS('Fish Roving'!$P:$P,'Fish Roving'!$F:$F,'Roving per species'!$A57,'Fish Roving'!$D:$D,'Roving per species'!$B57,'Fish Roving'!$B:$B,'Roving per species'!$C57)</f>
        <v>0</v>
      </c>
    </row>
    <row r="58" spans="1:6" x14ac:dyDescent="0.3">
      <c r="A58" t="s">
        <v>44</v>
      </c>
      <c r="B58" t="s">
        <v>162</v>
      </c>
      <c r="C58">
        <v>3</v>
      </c>
      <c r="D58">
        <f>SUMIFS('Fish Roving'!$I:$I,'Fish Roving'!$F:$F,'Roving per species'!$A58,'Fish Roving'!$D:$D,'Roving per species'!$B58,'Fish Roving'!$B:$B,'Roving per species'!$C58)</f>
        <v>0</v>
      </c>
      <c r="E58">
        <f>SUMIFS('Fish Roving'!$N:$N,'Fish Roving'!$F:$F,'Roving per species'!$A58,'Fish Roving'!$D:$D,'Roving per species'!$B58,'Fish Roving'!$B:$B,'Roving per species'!$C58)</f>
        <v>0</v>
      </c>
      <c r="F58">
        <f>SUMIFS('Fish Roving'!$P:$P,'Fish Roving'!$F:$F,'Roving per species'!$A58,'Fish Roving'!$D:$D,'Roving per species'!$B58,'Fish Roving'!$B:$B,'Roving per species'!$C58)</f>
        <v>0</v>
      </c>
    </row>
    <row r="59" spans="1:6" x14ac:dyDescent="0.3">
      <c r="A59" t="s">
        <v>12</v>
      </c>
      <c r="B59" t="s">
        <v>162</v>
      </c>
      <c r="C59">
        <v>3</v>
      </c>
      <c r="D59">
        <f>SUMIFS('Fish Roving'!$I:$I,'Fish Roving'!$F:$F,'Roving per species'!$A59,'Fish Roving'!$D:$D,'Roving per species'!$B59,'Fish Roving'!$B:$B,'Roving per species'!$C59)</f>
        <v>5</v>
      </c>
      <c r="E59">
        <f>SUMIFS('Fish Roving'!$N:$N,'Fish Roving'!$F:$F,'Roving per species'!$A59,'Fish Roving'!$D:$D,'Roving per species'!$B59,'Fish Roving'!$B:$B,'Roving per species'!$C59)</f>
        <v>1241.4977111203589</v>
      </c>
      <c r="F59">
        <f>SUMIFS('Fish Roving'!$P:$P,'Fish Roving'!$F:$F,'Roving per species'!$A59,'Fish Roving'!$D:$D,'Roving per species'!$B59,'Fish Roving'!$B:$B,'Roving per species'!$C59)</f>
        <v>178.77567040133169</v>
      </c>
    </row>
    <row r="60" spans="1:6" x14ac:dyDescent="0.3">
      <c r="A60" t="s">
        <v>17</v>
      </c>
      <c r="B60" t="s">
        <v>162</v>
      </c>
      <c r="C60">
        <v>3</v>
      </c>
      <c r="D60">
        <f>SUMIFS('Fish Roving'!$I:$I,'Fish Roving'!$F:$F,'Roving per species'!$A60,'Fish Roving'!$D:$D,'Roving per species'!$B60,'Fish Roving'!$B:$B,'Roving per species'!$C60)</f>
        <v>0</v>
      </c>
      <c r="E60">
        <f>SUMIFS('Fish Roving'!$N:$N,'Fish Roving'!$F:$F,'Roving per species'!$A60,'Fish Roving'!$D:$D,'Roving per species'!$B60,'Fish Roving'!$B:$B,'Roving per species'!$C60)</f>
        <v>0</v>
      </c>
      <c r="F60">
        <f>SUMIFS('Fish Roving'!$P:$P,'Fish Roving'!$F:$F,'Roving per species'!$A60,'Fish Roving'!$D:$D,'Roving per species'!$B60,'Fish Roving'!$B:$B,'Roving per species'!$C60)</f>
        <v>0</v>
      </c>
    </row>
    <row r="61" spans="1:6" x14ac:dyDescent="0.3">
      <c r="A61" t="s">
        <v>56</v>
      </c>
      <c r="B61" t="s">
        <v>162</v>
      </c>
      <c r="C61">
        <v>3</v>
      </c>
      <c r="D61">
        <f>SUMIFS('Fish Roving'!$I:$I,'Fish Roving'!$F:$F,'Roving per species'!$A61,'Fish Roving'!$D:$D,'Roving per species'!$B61,'Fish Roving'!$B:$B,'Roving per species'!$C61)</f>
        <v>0</v>
      </c>
      <c r="E61">
        <f>SUMIFS('Fish Roving'!$N:$N,'Fish Roving'!$F:$F,'Roving per species'!$A61,'Fish Roving'!$D:$D,'Roving per species'!$B61,'Fish Roving'!$B:$B,'Roving per species'!$C61)</f>
        <v>0</v>
      </c>
      <c r="F61">
        <f>SUMIFS('Fish Roving'!$P:$P,'Fish Roving'!$F:$F,'Roving per species'!$A61,'Fish Roving'!$D:$D,'Roving per species'!$B61,'Fish Roving'!$B:$B,'Roving per species'!$C61)</f>
        <v>0</v>
      </c>
    </row>
    <row r="62" spans="1:6" x14ac:dyDescent="0.3">
      <c r="A62" t="s">
        <v>25</v>
      </c>
      <c r="B62" t="s">
        <v>162</v>
      </c>
      <c r="C62">
        <v>3</v>
      </c>
      <c r="D62">
        <f>SUMIFS('Fish Roving'!$I:$I,'Fish Roving'!$F:$F,'Roving per species'!$A62,'Fish Roving'!$D:$D,'Roving per species'!$B62,'Fish Roving'!$B:$B,'Roving per species'!$C62)</f>
        <v>3</v>
      </c>
      <c r="E62">
        <f>SUMIFS('Fish Roving'!$N:$N,'Fish Roving'!$F:$F,'Roving per species'!$A62,'Fish Roving'!$D:$D,'Roving per species'!$B62,'Fish Roving'!$B:$B,'Roving per species'!$C62)</f>
        <v>748.3574119264382</v>
      </c>
      <c r="F62">
        <f>SUMIFS('Fish Roving'!$P:$P,'Fish Roving'!$F:$F,'Roving per species'!$A62,'Fish Roving'!$D:$D,'Roving per species'!$B62,'Fish Roving'!$B:$B,'Roving per species'!$C62)</f>
        <v>81.570957899981764</v>
      </c>
    </row>
    <row r="63" spans="1:6" x14ac:dyDescent="0.3">
      <c r="A63" t="s">
        <v>32</v>
      </c>
      <c r="B63" t="s">
        <v>162</v>
      </c>
      <c r="C63">
        <v>3</v>
      </c>
      <c r="D63">
        <f>SUMIFS('Fish Roving'!$I:$I,'Fish Roving'!$F:$F,'Roving per species'!$A63,'Fish Roving'!$D:$D,'Roving per species'!$B63,'Fish Roving'!$B:$B,'Roving per species'!$C63)</f>
        <v>1</v>
      </c>
      <c r="E63">
        <f>SUMIFS('Fish Roving'!$N:$N,'Fish Roving'!$F:$F,'Roving per species'!$A63,'Fish Roving'!$D:$D,'Roving per species'!$B63,'Fish Roving'!$B:$B,'Roving per species'!$C63)</f>
        <v>80.828431478999704</v>
      </c>
      <c r="F63">
        <f>SUMIFS('Fish Roving'!$P:$P,'Fish Roving'!$F:$F,'Roving per species'!$A63,'Fish Roving'!$D:$D,'Roving per species'!$B63,'Fish Roving'!$B:$B,'Roving per species'!$C63)</f>
        <v>1.2124264721849956</v>
      </c>
    </row>
    <row r="64" spans="1:6" x14ac:dyDescent="0.3">
      <c r="A64" t="s">
        <v>30</v>
      </c>
      <c r="B64" t="s">
        <v>162</v>
      </c>
      <c r="C64">
        <v>3</v>
      </c>
      <c r="D64">
        <f>SUMIFS('Fish Roving'!$I:$I,'Fish Roving'!$F:$F,'Roving per species'!$A64,'Fish Roving'!$D:$D,'Roving per species'!$B64,'Fish Roving'!$B:$B,'Roving per species'!$C64)</f>
        <v>0</v>
      </c>
      <c r="E64">
        <f>SUMIFS('Fish Roving'!$N:$N,'Fish Roving'!$F:$F,'Roving per species'!$A64,'Fish Roving'!$D:$D,'Roving per species'!$B64,'Fish Roving'!$B:$B,'Roving per species'!$C64)</f>
        <v>0</v>
      </c>
      <c r="F64">
        <f>SUMIFS('Fish Roving'!$P:$P,'Fish Roving'!$F:$F,'Roving per species'!$A64,'Fish Roving'!$D:$D,'Roving per species'!$B64,'Fish Roving'!$B:$B,'Roving per species'!$C64)</f>
        <v>0</v>
      </c>
    </row>
    <row r="65" spans="1:6" x14ac:dyDescent="0.3">
      <c r="A65" t="s">
        <v>42</v>
      </c>
      <c r="B65" t="s">
        <v>162</v>
      </c>
      <c r="C65">
        <v>3</v>
      </c>
      <c r="D65">
        <f>SUMIFS('Fish Roving'!$I:$I,'Fish Roving'!$F:$F,'Roving per species'!$A65,'Fish Roving'!$D:$D,'Roving per species'!$B65,'Fish Roving'!$B:$B,'Roving per species'!$C65)</f>
        <v>2</v>
      </c>
      <c r="E65">
        <f>SUMIFS('Fish Roving'!$N:$N,'Fish Roving'!$F:$F,'Roving per species'!$A65,'Fish Roving'!$D:$D,'Roving per species'!$B65,'Fish Roving'!$B:$B,'Roving per species'!$C65)</f>
        <v>502.9113106139294</v>
      </c>
      <c r="F65">
        <f>SUMIFS('Fish Roving'!$P:$P,'Fish Roving'!$F:$F,'Roving per species'!$A65,'Fish Roving'!$D:$D,'Roving per species'!$B65,'Fish Roving'!$B:$B,'Roving per species'!$C65)</f>
        <v>11.566960144120376</v>
      </c>
    </row>
    <row r="66" spans="1:6" x14ac:dyDescent="0.3">
      <c r="A66" t="s">
        <v>149</v>
      </c>
      <c r="B66" t="s">
        <v>162</v>
      </c>
      <c r="C66">
        <v>3</v>
      </c>
      <c r="D66">
        <f>SUMIFS('Fish Roving'!$I:$I,'Fish Roving'!$F:$F,'Roving per species'!$A66,'Fish Roving'!$D:$D,'Roving per species'!$B66,'Fish Roving'!$B:$B,'Roving per species'!$C66)</f>
        <v>0</v>
      </c>
      <c r="E66">
        <f>SUMIFS('Fish Roving'!$N:$N,'Fish Roving'!$F:$F,'Roving per species'!$A66,'Fish Roving'!$D:$D,'Roving per species'!$B66,'Fish Roving'!$B:$B,'Roving per species'!$C66)</f>
        <v>0</v>
      </c>
      <c r="F66">
        <f>SUMIFS('Fish Roving'!$P:$P,'Fish Roving'!$F:$F,'Roving per species'!$A66,'Fish Roving'!$D:$D,'Roving per species'!$B66,'Fish Roving'!$B:$B,'Roving per species'!$C66)</f>
        <v>0</v>
      </c>
    </row>
    <row r="67" spans="1:6" x14ac:dyDescent="0.3">
      <c r="A67" t="s">
        <v>150</v>
      </c>
      <c r="B67" t="s">
        <v>162</v>
      </c>
      <c r="C67">
        <v>3</v>
      </c>
      <c r="D67">
        <f>SUMIFS('Fish Roving'!$I:$I,'Fish Roving'!$F:$F,'Roving per species'!$A67,'Fish Roving'!$D:$D,'Roving per species'!$B67,'Fish Roving'!$B:$B,'Roving per species'!$C67)</f>
        <v>0</v>
      </c>
      <c r="E67">
        <f>SUMIFS('Fish Roving'!$N:$N,'Fish Roving'!$F:$F,'Roving per species'!$A67,'Fish Roving'!$D:$D,'Roving per species'!$B67,'Fish Roving'!$B:$B,'Roving per species'!$C67)</f>
        <v>0</v>
      </c>
      <c r="F67">
        <f>SUMIFS('Fish Roving'!$P:$P,'Fish Roving'!$F:$F,'Roving per species'!$A67,'Fish Roving'!$D:$D,'Roving per species'!$B67,'Fish Roving'!$B:$B,'Roving per species'!$C67)</f>
        <v>0</v>
      </c>
    </row>
    <row r="68" spans="1:6" x14ac:dyDescent="0.3">
      <c r="A68" t="s">
        <v>38</v>
      </c>
      <c r="B68" t="s">
        <v>159</v>
      </c>
      <c r="C68">
        <v>1</v>
      </c>
      <c r="D68">
        <f>SUMIFS('Fish Roving'!$I:$I,'Fish Roving'!$F:$F,'Roving per species'!$A68,'Fish Roving'!$D:$D,'Roving per species'!$B68,'Fish Roving'!$B:$B,'Roving per species'!$C68)</f>
        <v>1</v>
      </c>
      <c r="E68">
        <f>SUMIFS('Fish Roving'!$N:$N,'Fish Roving'!$F:$F,'Roving per species'!$A68,'Fish Roving'!$D:$D,'Roving per species'!$B68,'Fish Roving'!$B:$B,'Roving per species'!$C68)</f>
        <v>158.1015625</v>
      </c>
      <c r="F68">
        <f>SUMIFS('Fish Roving'!$P:$P,'Fish Roving'!$F:$F,'Roving per species'!$A68,'Fish Roving'!$D:$D,'Roving per species'!$B68,'Fish Roving'!$B:$B,'Roving per species'!$C68)</f>
        <v>15.81015625</v>
      </c>
    </row>
    <row r="69" spans="1:6" x14ac:dyDescent="0.3">
      <c r="A69" t="s">
        <v>44</v>
      </c>
      <c r="B69" t="s">
        <v>159</v>
      </c>
      <c r="C69">
        <v>1</v>
      </c>
      <c r="D69">
        <f>SUMIFS('Fish Roving'!$I:$I,'Fish Roving'!$F:$F,'Roving per species'!$A69,'Fish Roving'!$D:$D,'Roving per species'!$B69,'Fish Roving'!$B:$B,'Roving per species'!$C69)</f>
        <v>0</v>
      </c>
      <c r="E69">
        <f>SUMIFS('Fish Roving'!$N:$N,'Fish Roving'!$F:$F,'Roving per species'!$A69,'Fish Roving'!$D:$D,'Roving per species'!$B69,'Fish Roving'!$B:$B,'Roving per species'!$C69)</f>
        <v>0</v>
      </c>
      <c r="F69">
        <f>SUMIFS('Fish Roving'!$P:$P,'Fish Roving'!$F:$F,'Roving per species'!$A69,'Fish Roving'!$D:$D,'Roving per species'!$B69,'Fish Roving'!$B:$B,'Roving per species'!$C69)</f>
        <v>0</v>
      </c>
    </row>
    <row r="70" spans="1:6" x14ac:dyDescent="0.3">
      <c r="A70" t="s">
        <v>12</v>
      </c>
      <c r="B70" t="s">
        <v>159</v>
      </c>
      <c r="C70">
        <v>1</v>
      </c>
      <c r="D70">
        <f>SUMIFS('Fish Roving'!$I:$I,'Fish Roving'!$F:$F,'Roving per species'!$A70,'Fish Roving'!$D:$D,'Roving per species'!$B70,'Fish Roving'!$B:$B,'Roving per species'!$C70)</f>
        <v>5</v>
      </c>
      <c r="E70">
        <f>SUMIFS('Fish Roving'!$N:$N,'Fish Roving'!$F:$F,'Roving per species'!$A70,'Fish Roving'!$D:$D,'Roving per species'!$B70,'Fish Roving'!$B:$B,'Roving per species'!$C70)</f>
        <v>1087.0489154450913</v>
      </c>
      <c r="F70">
        <f>SUMIFS('Fish Roving'!$P:$P,'Fish Roving'!$F:$F,'Roving per species'!$A70,'Fish Roving'!$D:$D,'Roving per species'!$B70,'Fish Roving'!$B:$B,'Roving per species'!$C70)</f>
        <v>156.53504382409318</v>
      </c>
    </row>
    <row r="71" spans="1:6" x14ac:dyDescent="0.3">
      <c r="A71" t="s">
        <v>17</v>
      </c>
      <c r="B71" t="s">
        <v>159</v>
      </c>
      <c r="C71">
        <v>1</v>
      </c>
      <c r="D71">
        <f>SUMIFS('Fish Roving'!$I:$I,'Fish Roving'!$F:$F,'Roving per species'!$A71,'Fish Roving'!$D:$D,'Roving per species'!$B71,'Fish Roving'!$B:$B,'Roving per species'!$C71)</f>
        <v>3</v>
      </c>
      <c r="E71">
        <f>SUMIFS('Fish Roving'!$N:$N,'Fish Roving'!$F:$F,'Roving per species'!$A71,'Fish Roving'!$D:$D,'Roving per species'!$B71,'Fish Roving'!$B:$B,'Roving per species'!$C71)</f>
        <v>244.08552593424355</v>
      </c>
      <c r="F71">
        <f>SUMIFS('Fish Roving'!$P:$P,'Fish Roving'!$F:$F,'Roving per species'!$A71,'Fish Roving'!$D:$D,'Roving per species'!$B71,'Fish Roving'!$B:$B,'Roving per species'!$C71)</f>
        <v>7.3225657780273066</v>
      </c>
    </row>
    <row r="72" spans="1:6" x14ac:dyDescent="0.3">
      <c r="A72" t="s">
        <v>56</v>
      </c>
      <c r="B72" t="s">
        <v>159</v>
      </c>
      <c r="C72">
        <v>1</v>
      </c>
      <c r="D72">
        <f>SUMIFS('Fish Roving'!$I:$I,'Fish Roving'!$F:$F,'Roving per species'!$A72,'Fish Roving'!$D:$D,'Roving per species'!$B72,'Fish Roving'!$B:$B,'Roving per species'!$C72)</f>
        <v>2</v>
      </c>
      <c r="E72">
        <f>SUMIFS('Fish Roving'!$N:$N,'Fish Roving'!$F:$F,'Roving per species'!$A72,'Fish Roving'!$D:$D,'Roving per species'!$B72,'Fish Roving'!$B:$B,'Roving per species'!$C72)</f>
        <v>812.54194769952176</v>
      </c>
      <c r="F72">
        <f>SUMIFS('Fish Roving'!$P:$P,'Fish Roving'!$F:$F,'Roving per species'!$A72,'Fish Roving'!$D:$D,'Roving per species'!$B72,'Fish Roving'!$B:$B,'Roving per species'!$C72)</f>
        <v>434.70994201924418</v>
      </c>
    </row>
    <row r="73" spans="1:6" x14ac:dyDescent="0.3">
      <c r="A73" t="s">
        <v>25</v>
      </c>
      <c r="B73" t="s">
        <v>159</v>
      </c>
      <c r="C73">
        <v>1</v>
      </c>
      <c r="D73">
        <f>SUMIFS('Fish Roving'!$I:$I,'Fish Roving'!$F:$F,'Roving per species'!$A73,'Fish Roving'!$D:$D,'Roving per species'!$B73,'Fish Roving'!$B:$B,'Roving per species'!$C73)</f>
        <v>18</v>
      </c>
      <c r="E73">
        <f>SUMIFS('Fish Roving'!$N:$N,'Fish Roving'!$F:$F,'Roving per species'!$A73,'Fish Roving'!$D:$D,'Roving per species'!$B73,'Fish Roving'!$B:$B,'Roving per species'!$C73)</f>
        <v>3953.7739482434208</v>
      </c>
      <c r="F73">
        <f>SUMIFS('Fish Roving'!$P:$P,'Fish Roving'!$F:$F,'Roving per species'!$A73,'Fish Roving'!$D:$D,'Roving per species'!$B73,'Fish Roving'!$B:$B,'Roving per species'!$C73)</f>
        <v>430.96136035853283</v>
      </c>
    </row>
    <row r="74" spans="1:6" x14ac:dyDescent="0.3">
      <c r="A74" t="s">
        <v>32</v>
      </c>
      <c r="B74" t="s">
        <v>159</v>
      </c>
      <c r="C74">
        <v>1</v>
      </c>
      <c r="D74">
        <f>SUMIFS('Fish Roving'!$I:$I,'Fish Roving'!$F:$F,'Roving per species'!$A74,'Fish Roving'!$D:$D,'Roving per species'!$B74,'Fish Roving'!$B:$B,'Roving per species'!$C74)</f>
        <v>10</v>
      </c>
      <c r="E74">
        <f>SUMIFS('Fish Roving'!$N:$N,'Fish Roving'!$F:$F,'Roving per species'!$A74,'Fish Roving'!$D:$D,'Roving per species'!$B74,'Fish Roving'!$B:$B,'Roving per species'!$C74)</f>
        <v>341.51349720563701</v>
      </c>
      <c r="F74">
        <f>SUMIFS('Fish Roving'!$P:$P,'Fish Roving'!$F:$F,'Roving per species'!$A74,'Fish Roving'!$D:$D,'Roving per species'!$B74,'Fish Roving'!$B:$B,'Roving per species'!$C74)</f>
        <v>5.1227024580845546</v>
      </c>
    </row>
    <row r="75" spans="1:6" x14ac:dyDescent="0.3">
      <c r="A75" t="s">
        <v>30</v>
      </c>
      <c r="B75" t="s">
        <v>159</v>
      </c>
      <c r="C75">
        <v>1</v>
      </c>
      <c r="D75">
        <f>SUMIFS('Fish Roving'!$I:$I,'Fish Roving'!$F:$F,'Roving per species'!$A75,'Fish Roving'!$D:$D,'Roving per species'!$B75,'Fish Roving'!$B:$B,'Roving per species'!$C75)</f>
        <v>0</v>
      </c>
      <c r="E75">
        <f>SUMIFS('Fish Roving'!$N:$N,'Fish Roving'!$F:$F,'Roving per species'!$A75,'Fish Roving'!$D:$D,'Roving per species'!$B75,'Fish Roving'!$B:$B,'Roving per species'!$C75)</f>
        <v>0</v>
      </c>
      <c r="F75">
        <f>SUMIFS('Fish Roving'!$P:$P,'Fish Roving'!$F:$F,'Roving per species'!$A75,'Fish Roving'!$D:$D,'Roving per species'!$B75,'Fish Roving'!$B:$B,'Roving per species'!$C75)</f>
        <v>0</v>
      </c>
    </row>
    <row r="76" spans="1:6" x14ac:dyDescent="0.3">
      <c r="A76" t="s">
        <v>42</v>
      </c>
      <c r="B76" t="s">
        <v>159</v>
      </c>
      <c r="C76">
        <v>1</v>
      </c>
      <c r="D76">
        <f>SUMIFS('Fish Roving'!$I:$I,'Fish Roving'!$F:$F,'Roving per species'!$A76,'Fish Roving'!$D:$D,'Roving per species'!$B76,'Fish Roving'!$B:$B,'Roving per species'!$C76)</f>
        <v>0</v>
      </c>
      <c r="E76">
        <f>SUMIFS('Fish Roving'!$N:$N,'Fish Roving'!$F:$F,'Roving per species'!$A76,'Fish Roving'!$D:$D,'Roving per species'!$B76,'Fish Roving'!$B:$B,'Roving per species'!$C76)</f>
        <v>0</v>
      </c>
      <c r="F76">
        <f>SUMIFS('Fish Roving'!$P:$P,'Fish Roving'!$F:$F,'Roving per species'!$A76,'Fish Roving'!$D:$D,'Roving per species'!$B76,'Fish Roving'!$B:$B,'Roving per species'!$C76)</f>
        <v>0</v>
      </c>
    </row>
    <row r="77" spans="1:6" x14ac:dyDescent="0.3">
      <c r="A77" t="s">
        <v>149</v>
      </c>
      <c r="B77" t="s">
        <v>159</v>
      </c>
      <c r="C77">
        <v>1</v>
      </c>
      <c r="D77">
        <f>SUMIFS('Fish Roving'!$I:$I,'Fish Roving'!$F:$F,'Roving per species'!$A77,'Fish Roving'!$D:$D,'Roving per species'!$B77,'Fish Roving'!$B:$B,'Roving per species'!$C77)</f>
        <v>0</v>
      </c>
      <c r="E77">
        <f>SUMIFS('Fish Roving'!$N:$N,'Fish Roving'!$F:$F,'Roving per species'!$A77,'Fish Roving'!$D:$D,'Roving per species'!$B77,'Fish Roving'!$B:$B,'Roving per species'!$C77)</f>
        <v>0</v>
      </c>
      <c r="F77">
        <f>SUMIFS('Fish Roving'!$P:$P,'Fish Roving'!$F:$F,'Roving per species'!$A77,'Fish Roving'!$D:$D,'Roving per species'!$B77,'Fish Roving'!$B:$B,'Roving per species'!$C77)</f>
        <v>0</v>
      </c>
    </row>
    <row r="78" spans="1:6" x14ac:dyDescent="0.3">
      <c r="A78" t="s">
        <v>150</v>
      </c>
      <c r="B78" t="s">
        <v>159</v>
      </c>
      <c r="C78">
        <v>1</v>
      </c>
      <c r="D78">
        <f>SUMIFS('Fish Roving'!$I:$I,'Fish Roving'!$F:$F,'Roving per species'!$A78,'Fish Roving'!$D:$D,'Roving per species'!$B78,'Fish Roving'!$B:$B,'Roving per species'!$C78)</f>
        <v>0</v>
      </c>
      <c r="E78">
        <f>SUMIFS('Fish Roving'!$N:$N,'Fish Roving'!$F:$F,'Roving per species'!$A78,'Fish Roving'!$D:$D,'Roving per species'!$B78,'Fish Roving'!$B:$B,'Roving per species'!$C78)</f>
        <v>0</v>
      </c>
      <c r="F78">
        <f>SUMIFS('Fish Roving'!$P:$P,'Fish Roving'!$F:$F,'Roving per species'!$A78,'Fish Roving'!$D:$D,'Roving per species'!$B78,'Fish Roving'!$B:$B,'Roving per species'!$C78)</f>
        <v>0</v>
      </c>
    </row>
    <row r="79" spans="1:6" x14ac:dyDescent="0.3">
      <c r="A79" t="s">
        <v>38</v>
      </c>
      <c r="B79" t="s">
        <v>159</v>
      </c>
      <c r="C79">
        <v>2</v>
      </c>
      <c r="D79">
        <f>SUMIFS('Fish Roving'!$I:$I,'Fish Roving'!$F:$F,'Roving per species'!$A79,'Fish Roving'!$D:$D,'Roving per species'!$B79,'Fish Roving'!$B:$B,'Roving per species'!$C79)</f>
        <v>0</v>
      </c>
      <c r="E79">
        <f>SUMIFS('Fish Roving'!$N:$N,'Fish Roving'!$F:$F,'Roving per species'!$A79,'Fish Roving'!$D:$D,'Roving per species'!$B79,'Fish Roving'!$B:$B,'Roving per species'!$C79)</f>
        <v>0</v>
      </c>
      <c r="F79">
        <f>SUMIFS('Fish Roving'!$P:$P,'Fish Roving'!$F:$F,'Roving per species'!$A79,'Fish Roving'!$D:$D,'Roving per species'!$B79,'Fish Roving'!$B:$B,'Roving per species'!$C79)</f>
        <v>0</v>
      </c>
    </row>
    <row r="80" spans="1:6" x14ac:dyDescent="0.3">
      <c r="A80" t="s">
        <v>44</v>
      </c>
      <c r="B80" t="s">
        <v>159</v>
      </c>
      <c r="C80">
        <v>2</v>
      </c>
      <c r="D80">
        <f>SUMIFS('Fish Roving'!$I:$I,'Fish Roving'!$F:$F,'Roving per species'!$A80,'Fish Roving'!$D:$D,'Roving per species'!$B80,'Fish Roving'!$B:$B,'Roving per species'!$C80)</f>
        <v>0</v>
      </c>
      <c r="E80">
        <f>SUMIFS('Fish Roving'!$N:$N,'Fish Roving'!$F:$F,'Roving per species'!$A80,'Fish Roving'!$D:$D,'Roving per species'!$B80,'Fish Roving'!$B:$B,'Roving per species'!$C80)</f>
        <v>0</v>
      </c>
      <c r="F80">
        <f>SUMIFS('Fish Roving'!$P:$P,'Fish Roving'!$F:$F,'Roving per species'!$A80,'Fish Roving'!$D:$D,'Roving per species'!$B80,'Fish Roving'!$B:$B,'Roving per species'!$C80)</f>
        <v>0</v>
      </c>
    </row>
    <row r="81" spans="1:6" x14ac:dyDescent="0.3">
      <c r="A81" t="s">
        <v>12</v>
      </c>
      <c r="B81" t="s">
        <v>159</v>
      </c>
      <c r="C81">
        <v>2</v>
      </c>
      <c r="D81">
        <f>SUMIFS('Fish Roving'!$I:$I,'Fish Roving'!$F:$F,'Roving per species'!$A81,'Fish Roving'!$D:$D,'Roving per species'!$B81,'Fish Roving'!$B:$B,'Roving per species'!$C81)</f>
        <v>15</v>
      </c>
      <c r="E81">
        <f>SUMIFS('Fish Roving'!$N:$N,'Fish Roving'!$F:$F,'Roving per species'!$A81,'Fish Roving'!$D:$D,'Roving per species'!$B81,'Fish Roving'!$B:$B,'Roving per species'!$C81)</f>
        <v>3113.9334762359099</v>
      </c>
      <c r="F81">
        <f>SUMIFS('Fish Roving'!$P:$P,'Fish Roving'!$F:$F,'Roving per species'!$A81,'Fish Roving'!$D:$D,'Roving per species'!$B81,'Fish Roving'!$B:$B,'Roving per species'!$C81)</f>
        <v>448.40642057797106</v>
      </c>
    </row>
    <row r="82" spans="1:6" x14ac:dyDescent="0.3">
      <c r="A82" t="s">
        <v>17</v>
      </c>
      <c r="B82" t="s">
        <v>159</v>
      </c>
      <c r="C82">
        <v>2</v>
      </c>
      <c r="D82">
        <f>SUMIFS('Fish Roving'!$I:$I,'Fish Roving'!$F:$F,'Roving per species'!$A82,'Fish Roving'!$D:$D,'Roving per species'!$B82,'Fish Roving'!$B:$B,'Roving per species'!$C82)</f>
        <v>0</v>
      </c>
      <c r="E82">
        <f>SUMIFS('Fish Roving'!$N:$N,'Fish Roving'!$F:$F,'Roving per species'!$A82,'Fish Roving'!$D:$D,'Roving per species'!$B82,'Fish Roving'!$B:$B,'Roving per species'!$C82)</f>
        <v>0</v>
      </c>
      <c r="F82">
        <f>SUMIFS('Fish Roving'!$P:$P,'Fish Roving'!$F:$F,'Roving per species'!$A82,'Fish Roving'!$D:$D,'Roving per species'!$B82,'Fish Roving'!$B:$B,'Roving per species'!$C82)</f>
        <v>0</v>
      </c>
    </row>
    <row r="83" spans="1:6" x14ac:dyDescent="0.3">
      <c r="A83" t="s">
        <v>56</v>
      </c>
      <c r="B83" t="s">
        <v>159</v>
      </c>
      <c r="C83">
        <v>2</v>
      </c>
      <c r="D83">
        <f>SUMIFS('Fish Roving'!$I:$I,'Fish Roving'!$F:$F,'Roving per species'!$A83,'Fish Roving'!$D:$D,'Roving per species'!$B83,'Fish Roving'!$B:$B,'Roving per species'!$C83)</f>
        <v>0</v>
      </c>
      <c r="E83">
        <f>SUMIFS('Fish Roving'!$N:$N,'Fish Roving'!$F:$F,'Roving per species'!$A83,'Fish Roving'!$D:$D,'Roving per species'!$B83,'Fish Roving'!$B:$B,'Roving per species'!$C83)</f>
        <v>0</v>
      </c>
      <c r="F83">
        <f>SUMIFS('Fish Roving'!$P:$P,'Fish Roving'!$F:$F,'Roving per species'!$A83,'Fish Roving'!$D:$D,'Roving per species'!$B83,'Fish Roving'!$B:$B,'Roving per species'!$C83)</f>
        <v>0</v>
      </c>
    </row>
    <row r="84" spans="1:6" x14ac:dyDescent="0.3">
      <c r="A84" t="s">
        <v>25</v>
      </c>
      <c r="B84" t="s">
        <v>159</v>
      </c>
      <c r="C84">
        <v>2</v>
      </c>
      <c r="D84">
        <f>SUMIFS('Fish Roving'!$I:$I,'Fish Roving'!$F:$F,'Roving per species'!$A84,'Fish Roving'!$D:$D,'Roving per species'!$B84,'Fish Roving'!$B:$B,'Roving per species'!$C84)</f>
        <v>7</v>
      </c>
      <c r="E84">
        <f>SUMIFS('Fish Roving'!$N:$N,'Fish Roving'!$F:$F,'Roving per species'!$A84,'Fish Roving'!$D:$D,'Roving per species'!$B84,'Fish Roving'!$B:$B,'Roving per species'!$C84)</f>
        <v>1787.1086124580365</v>
      </c>
      <c r="F84">
        <f>SUMIFS('Fish Roving'!$P:$P,'Fish Roving'!$F:$F,'Roving per species'!$A84,'Fish Roving'!$D:$D,'Roving per species'!$B84,'Fish Roving'!$B:$B,'Roving per species'!$C84)</f>
        <v>194.79483875792599</v>
      </c>
    </row>
    <row r="85" spans="1:6" x14ac:dyDescent="0.3">
      <c r="A85" t="s">
        <v>32</v>
      </c>
      <c r="B85" t="s">
        <v>159</v>
      </c>
      <c r="C85">
        <v>2</v>
      </c>
      <c r="D85">
        <f>SUMIFS('Fish Roving'!$I:$I,'Fish Roving'!$F:$F,'Roving per species'!$A85,'Fish Roving'!$D:$D,'Roving per species'!$B85,'Fish Roving'!$B:$B,'Roving per species'!$C85)</f>
        <v>4</v>
      </c>
      <c r="E85">
        <f>SUMIFS('Fish Roving'!$N:$N,'Fish Roving'!$F:$F,'Roving per species'!$A85,'Fish Roving'!$D:$D,'Roving per species'!$B85,'Fish Roving'!$B:$B,'Roving per species'!$C85)</f>
        <v>323.31372591599882</v>
      </c>
      <c r="F85">
        <f>SUMIFS('Fish Roving'!$P:$P,'Fish Roving'!$F:$F,'Roving per species'!$A85,'Fish Roving'!$D:$D,'Roving per species'!$B85,'Fish Roving'!$B:$B,'Roving per species'!$C85)</f>
        <v>4.8497058887399822</v>
      </c>
    </row>
    <row r="86" spans="1:6" x14ac:dyDescent="0.3">
      <c r="A86" t="s">
        <v>30</v>
      </c>
      <c r="B86" t="s">
        <v>159</v>
      </c>
      <c r="C86">
        <v>2</v>
      </c>
      <c r="D86">
        <f>SUMIFS('Fish Roving'!$I:$I,'Fish Roving'!$F:$F,'Roving per species'!$A86,'Fish Roving'!$D:$D,'Roving per species'!$B86,'Fish Roving'!$B:$B,'Roving per species'!$C86)</f>
        <v>0</v>
      </c>
      <c r="E86">
        <f>SUMIFS('Fish Roving'!$N:$N,'Fish Roving'!$F:$F,'Roving per species'!$A86,'Fish Roving'!$D:$D,'Roving per species'!$B86,'Fish Roving'!$B:$B,'Roving per species'!$C86)</f>
        <v>0</v>
      </c>
      <c r="F86">
        <f>SUMIFS('Fish Roving'!$P:$P,'Fish Roving'!$F:$F,'Roving per species'!$A86,'Fish Roving'!$D:$D,'Roving per species'!$B86,'Fish Roving'!$B:$B,'Roving per species'!$C86)</f>
        <v>0</v>
      </c>
    </row>
    <row r="87" spans="1:6" x14ac:dyDescent="0.3">
      <c r="A87" t="s">
        <v>42</v>
      </c>
      <c r="B87" t="s">
        <v>159</v>
      </c>
      <c r="C87">
        <v>2</v>
      </c>
      <c r="D87">
        <f>SUMIFS('Fish Roving'!$I:$I,'Fish Roving'!$F:$F,'Roving per species'!$A87,'Fish Roving'!$D:$D,'Roving per species'!$B87,'Fish Roving'!$B:$B,'Roving per species'!$C87)</f>
        <v>0</v>
      </c>
      <c r="E87">
        <f>SUMIFS('Fish Roving'!$N:$N,'Fish Roving'!$F:$F,'Roving per species'!$A87,'Fish Roving'!$D:$D,'Roving per species'!$B87,'Fish Roving'!$B:$B,'Roving per species'!$C87)</f>
        <v>0</v>
      </c>
      <c r="F87">
        <f>SUMIFS('Fish Roving'!$P:$P,'Fish Roving'!$F:$F,'Roving per species'!$A87,'Fish Roving'!$D:$D,'Roving per species'!$B87,'Fish Roving'!$B:$B,'Roving per species'!$C87)</f>
        <v>0</v>
      </c>
    </row>
    <row r="88" spans="1:6" x14ac:dyDescent="0.3">
      <c r="A88" t="s">
        <v>149</v>
      </c>
      <c r="B88" t="s">
        <v>159</v>
      </c>
      <c r="C88">
        <v>2</v>
      </c>
      <c r="D88">
        <f>SUMIFS('Fish Roving'!$I:$I,'Fish Roving'!$F:$F,'Roving per species'!$A88,'Fish Roving'!$D:$D,'Roving per species'!$B88,'Fish Roving'!$B:$B,'Roving per species'!$C88)</f>
        <v>1</v>
      </c>
      <c r="E88">
        <f>SUMIFS('Fish Roving'!$N:$N,'Fish Roving'!$F:$F,'Roving per species'!$A88,'Fish Roving'!$D:$D,'Roving per species'!$B88,'Fish Roving'!$B:$B,'Roving per species'!$C88)</f>
        <v>309.0039417905499</v>
      </c>
      <c r="F88">
        <f>SUMIFS('Fish Roving'!$P:$P,'Fish Roving'!$F:$F,'Roving per species'!$A88,'Fish Roving'!$D:$D,'Roving per species'!$B88,'Fish Roving'!$B:$B,'Roving per species'!$C88)</f>
        <v>61.491784416319426</v>
      </c>
    </row>
    <row r="89" spans="1:6" x14ac:dyDescent="0.3">
      <c r="A89" t="s">
        <v>150</v>
      </c>
      <c r="B89" t="s">
        <v>159</v>
      </c>
      <c r="C89">
        <v>2</v>
      </c>
      <c r="D89">
        <f>SUMIFS('Fish Roving'!$I:$I,'Fish Roving'!$F:$F,'Roving per species'!$A89,'Fish Roving'!$D:$D,'Roving per species'!$B89,'Fish Roving'!$B:$B,'Roving per species'!$C89)</f>
        <v>0</v>
      </c>
      <c r="E89">
        <f>SUMIFS('Fish Roving'!$N:$N,'Fish Roving'!$F:$F,'Roving per species'!$A89,'Fish Roving'!$D:$D,'Roving per species'!$B89,'Fish Roving'!$B:$B,'Roving per species'!$C89)</f>
        <v>0</v>
      </c>
      <c r="F89">
        <f>SUMIFS('Fish Roving'!$P:$P,'Fish Roving'!$F:$F,'Roving per species'!$A89,'Fish Roving'!$D:$D,'Roving per species'!$B89,'Fish Roving'!$B:$B,'Roving per species'!$C89)</f>
        <v>0</v>
      </c>
    </row>
    <row r="90" spans="1:6" x14ac:dyDescent="0.3">
      <c r="A90" t="s">
        <v>38</v>
      </c>
      <c r="B90" t="s">
        <v>159</v>
      </c>
      <c r="C90">
        <v>3</v>
      </c>
      <c r="D90">
        <f>SUMIFS('Fish Roving'!$I:$I,'Fish Roving'!$F:$F,'Roving per species'!$A90,'Fish Roving'!$D:$D,'Roving per species'!$B90,'Fish Roving'!$B:$B,'Roving per species'!$C90)</f>
        <v>0</v>
      </c>
      <c r="E90">
        <f>SUMIFS('Fish Roving'!$N:$N,'Fish Roving'!$F:$F,'Roving per species'!$A90,'Fish Roving'!$D:$D,'Roving per species'!$B90,'Fish Roving'!$B:$B,'Roving per species'!$C90)</f>
        <v>0</v>
      </c>
      <c r="F90">
        <f>SUMIFS('Fish Roving'!$P:$P,'Fish Roving'!$F:$F,'Roving per species'!$A90,'Fish Roving'!$D:$D,'Roving per species'!$B90,'Fish Roving'!$B:$B,'Roving per species'!$C90)</f>
        <v>0</v>
      </c>
    </row>
    <row r="91" spans="1:6" x14ac:dyDescent="0.3">
      <c r="A91" t="s">
        <v>44</v>
      </c>
      <c r="B91" t="s">
        <v>159</v>
      </c>
      <c r="C91">
        <v>3</v>
      </c>
      <c r="D91">
        <f>SUMIFS('Fish Roving'!$I:$I,'Fish Roving'!$F:$F,'Roving per species'!$A91,'Fish Roving'!$D:$D,'Roving per species'!$B91,'Fish Roving'!$B:$B,'Roving per species'!$C91)</f>
        <v>0</v>
      </c>
      <c r="E91">
        <f>SUMIFS('Fish Roving'!$N:$N,'Fish Roving'!$F:$F,'Roving per species'!$A91,'Fish Roving'!$D:$D,'Roving per species'!$B91,'Fish Roving'!$B:$B,'Roving per species'!$C91)</f>
        <v>0</v>
      </c>
      <c r="F91">
        <f>SUMIFS('Fish Roving'!$P:$P,'Fish Roving'!$F:$F,'Roving per species'!$A91,'Fish Roving'!$D:$D,'Roving per species'!$B91,'Fish Roving'!$B:$B,'Roving per species'!$C91)</f>
        <v>0</v>
      </c>
    </row>
    <row r="92" spans="1:6" x14ac:dyDescent="0.3">
      <c r="A92" t="s">
        <v>12</v>
      </c>
      <c r="B92" t="s">
        <v>159</v>
      </c>
      <c r="C92">
        <v>3</v>
      </c>
      <c r="D92">
        <f>SUMIFS('Fish Roving'!$I:$I,'Fish Roving'!$F:$F,'Roving per species'!$A92,'Fish Roving'!$D:$D,'Roving per species'!$B92,'Fish Roving'!$B:$B,'Roving per species'!$C92)</f>
        <v>10</v>
      </c>
      <c r="E92">
        <f>SUMIFS('Fish Roving'!$N:$N,'Fish Roving'!$F:$F,'Roving per species'!$A92,'Fish Roving'!$D:$D,'Roving per species'!$B92,'Fish Roving'!$B:$B,'Roving per species'!$C92)</f>
        <v>2621.1047792589015</v>
      </c>
      <c r="F92">
        <f>SUMIFS('Fish Roving'!$P:$P,'Fish Roving'!$F:$F,'Roving per species'!$A92,'Fish Roving'!$D:$D,'Roving per species'!$B92,'Fish Roving'!$B:$B,'Roving per species'!$C92)</f>
        <v>377.43908821328188</v>
      </c>
    </row>
    <row r="93" spans="1:6" x14ac:dyDescent="0.3">
      <c r="A93" t="s">
        <v>17</v>
      </c>
      <c r="B93" t="s">
        <v>159</v>
      </c>
      <c r="C93">
        <v>3</v>
      </c>
      <c r="D93">
        <f>SUMIFS('Fish Roving'!$I:$I,'Fish Roving'!$F:$F,'Roving per species'!$A93,'Fish Roving'!$D:$D,'Roving per species'!$B93,'Fish Roving'!$B:$B,'Roving per species'!$C93)</f>
        <v>0</v>
      </c>
      <c r="E93">
        <f>SUMIFS('Fish Roving'!$N:$N,'Fish Roving'!$F:$F,'Roving per species'!$A93,'Fish Roving'!$D:$D,'Roving per species'!$B93,'Fish Roving'!$B:$B,'Roving per species'!$C93)</f>
        <v>0</v>
      </c>
      <c r="F93">
        <f>SUMIFS('Fish Roving'!$P:$P,'Fish Roving'!$F:$F,'Roving per species'!$A93,'Fish Roving'!$D:$D,'Roving per species'!$B93,'Fish Roving'!$B:$B,'Roving per species'!$C93)</f>
        <v>0</v>
      </c>
    </row>
    <row r="94" spans="1:6" x14ac:dyDescent="0.3">
      <c r="A94" t="s">
        <v>56</v>
      </c>
      <c r="B94" t="s">
        <v>159</v>
      </c>
      <c r="C94">
        <v>3</v>
      </c>
      <c r="D94">
        <f>SUMIFS('Fish Roving'!$I:$I,'Fish Roving'!$F:$F,'Roving per species'!$A94,'Fish Roving'!$D:$D,'Roving per species'!$B94,'Fish Roving'!$B:$B,'Roving per species'!$C94)</f>
        <v>2</v>
      </c>
      <c r="E94">
        <f>SUMIFS('Fish Roving'!$N:$N,'Fish Roving'!$F:$F,'Roving per species'!$A94,'Fish Roving'!$D:$D,'Roving per species'!$B94,'Fish Roving'!$B:$B,'Roving per species'!$C94)</f>
        <v>1619.8245657736745</v>
      </c>
      <c r="F94">
        <f>SUMIFS('Fish Roving'!$P:$P,'Fish Roving'!$F:$F,'Roving per species'!$A94,'Fish Roving'!$D:$D,'Roving per species'!$B94,'Fish Roving'!$B:$B,'Roving per species'!$C94)</f>
        <v>866.60614268891595</v>
      </c>
    </row>
    <row r="95" spans="1:6" x14ac:dyDescent="0.3">
      <c r="A95" t="s">
        <v>25</v>
      </c>
      <c r="B95" t="s">
        <v>159</v>
      </c>
      <c r="C95">
        <v>3</v>
      </c>
      <c r="D95">
        <f>SUMIFS('Fish Roving'!$I:$I,'Fish Roving'!$F:$F,'Roving per species'!$A95,'Fish Roving'!$D:$D,'Roving per species'!$B95,'Fish Roving'!$B:$B,'Roving per species'!$C95)</f>
        <v>8</v>
      </c>
      <c r="E95">
        <f>SUMIFS('Fish Roving'!$N:$N,'Fish Roving'!$F:$F,'Roving per species'!$A95,'Fish Roving'!$D:$D,'Roving per species'!$B95,'Fish Roving'!$B:$B,'Roving per species'!$C95)</f>
        <v>2000.4220931758812</v>
      </c>
      <c r="F95">
        <f>SUMIFS('Fish Roving'!$P:$P,'Fish Roving'!$F:$F,'Roving per species'!$A95,'Fish Roving'!$D:$D,'Roving per species'!$B95,'Fish Roving'!$B:$B,'Roving per species'!$C95)</f>
        <v>218.04600815617104</v>
      </c>
    </row>
    <row r="96" spans="1:6" x14ac:dyDescent="0.3">
      <c r="A96" t="s">
        <v>32</v>
      </c>
      <c r="B96" t="s">
        <v>159</v>
      </c>
      <c r="C96">
        <v>3</v>
      </c>
      <c r="D96">
        <f>SUMIFS('Fish Roving'!$I:$I,'Fish Roving'!$F:$F,'Roving per species'!$A96,'Fish Roving'!$D:$D,'Roving per species'!$B96,'Fish Roving'!$B:$B,'Roving per species'!$C96)</f>
        <v>7</v>
      </c>
      <c r="E96">
        <f>SUMIFS('Fish Roving'!$N:$N,'Fish Roving'!$F:$F,'Roving per species'!$A96,'Fish Roving'!$D:$D,'Roving per species'!$B96,'Fish Roving'!$B:$B,'Roving per species'!$C96)</f>
        <v>1217.7350960479464</v>
      </c>
      <c r="F96">
        <f>SUMIFS('Fish Roving'!$P:$P,'Fish Roving'!$F:$F,'Roving per species'!$A96,'Fish Roving'!$D:$D,'Roving per species'!$B96,'Fish Roving'!$B:$B,'Roving per species'!$C96)</f>
        <v>18.266026440719195</v>
      </c>
    </row>
    <row r="97" spans="1:6" x14ac:dyDescent="0.3">
      <c r="A97" t="s">
        <v>30</v>
      </c>
      <c r="B97" t="s">
        <v>159</v>
      </c>
      <c r="C97">
        <v>3</v>
      </c>
      <c r="D97">
        <f>SUMIFS('Fish Roving'!$I:$I,'Fish Roving'!$F:$F,'Roving per species'!$A97,'Fish Roving'!$D:$D,'Roving per species'!$B97,'Fish Roving'!$B:$B,'Roving per species'!$C97)</f>
        <v>0</v>
      </c>
      <c r="E97">
        <f>SUMIFS('Fish Roving'!$N:$N,'Fish Roving'!$F:$F,'Roving per species'!$A97,'Fish Roving'!$D:$D,'Roving per species'!$B97,'Fish Roving'!$B:$B,'Roving per species'!$C97)</f>
        <v>0</v>
      </c>
      <c r="F97">
        <f>SUMIFS('Fish Roving'!$P:$P,'Fish Roving'!$F:$F,'Roving per species'!$A97,'Fish Roving'!$D:$D,'Roving per species'!$B97,'Fish Roving'!$B:$B,'Roving per species'!$C97)</f>
        <v>0</v>
      </c>
    </row>
    <row r="98" spans="1:6" x14ac:dyDescent="0.3">
      <c r="A98" t="s">
        <v>42</v>
      </c>
      <c r="B98" t="s">
        <v>159</v>
      </c>
      <c r="C98">
        <v>3</v>
      </c>
      <c r="D98">
        <f>SUMIFS('Fish Roving'!$I:$I,'Fish Roving'!$F:$F,'Roving per species'!$A98,'Fish Roving'!$D:$D,'Roving per species'!$B98,'Fish Roving'!$B:$B,'Roving per species'!$C98)</f>
        <v>2</v>
      </c>
      <c r="E98">
        <f>SUMIFS('Fish Roving'!$N:$N,'Fish Roving'!$F:$F,'Roving per species'!$A98,'Fish Roving'!$D:$D,'Roving per species'!$B98,'Fish Roving'!$B:$B,'Roving per species'!$C98)</f>
        <v>269.09328906316409</v>
      </c>
      <c r="F98">
        <f>SUMIFS('Fish Roving'!$P:$P,'Fish Roving'!$F:$F,'Roving per species'!$A98,'Fish Roving'!$D:$D,'Roving per species'!$B98,'Fish Roving'!$B:$B,'Roving per species'!$C98)</f>
        <v>6.1891456484527732</v>
      </c>
    </row>
    <row r="99" spans="1:6" x14ac:dyDescent="0.3">
      <c r="A99" t="s">
        <v>149</v>
      </c>
      <c r="B99" t="s">
        <v>159</v>
      </c>
      <c r="C99">
        <v>3</v>
      </c>
      <c r="D99">
        <f>SUMIFS('Fish Roving'!$I:$I,'Fish Roving'!$F:$F,'Roving per species'!$A99,'Fish Roving'!$D:$D,'Roving per species'!$B99,'Fish Roving'!$B:$B,'Roving per species'!$C99)</f>
        <v>1</v>
      </c>
      <c r="E99">
        <f>SUMIFS('Fish Roving'!$N:$N,'Fish Roving'!$F:$F,'Roving per species'!$A99,'Fish Roving'!$D:$D,'Roving per species'!$B99,'Fish Roving'!$B:$B,'Roving per species'!$C99)</f>
        <v>513.30198804582608</v>
      </c>
      <c r="F99">
        <f>SUMIFS('Fish Roving'!$P:$P,'Fish Roving'!$F:$F,'Roving per species'!$A99,'Fish Roving'!$D:$D,'Roving per species'!$B99,'Fish Roving'!$B:$B,'Roving per species'!$C99)</f>
        <v>102.14709562111938</v>
      </c>
    </row>
    <row r="100" spans="1:6" x14ac:dyDescent="0.3">
      <c r="A100" t="s">
        <v>150</v>
      </c>
      <c r="B100" t="s">
        <v>159</v>
      </c>
      <c r="C100">
        <v>3</v>
      </c>
      <c r="D100">
        <f>SUMIFS('Fish Roving'!$I:$I,'Fish Roving'!$F:$F,'Roving per species'!$A100,'Fish Roving'!$D:$D,'Roving per species'!$B100,'Fish Roving'!$B:$B,'Roving per species'!$C100)</f>
        <v>0</v>
      </c>
      <c r="E100">
        <f>SUMIFS('Fish Roving'!$N:$N,'Fish Roving'!$F:$F,'Roving per species'!$A100,'Fish Roving'!$D:$D,'Roving per species'!$B100,'Fish Roving'!$B:$B,'Roving per species'!$C100)</f>
        <v>0</v>
      </c>
      <c r="F100">
        <f>SUMIFS('Fish Roving'!$P:$P,'Fish Roving'!$F:$F,'Roving per species'!$A100,'Fish Roving'!$D:$D,'Roving per species'!$B100,'Fish Roving'!$B:$B,'Roving per species'!$C100)</f>
        <v>0</v>
      </c>
    </row>
    <row r="101" spans="1:6" x14ac:dyDescent="0.3">
      <c r="A101" t="s">
        <v>38</v>
      </c>
      <c r="B101" t="s">
        <v>160</v>
      </c>
      <c r="C101">
        <v>1</v>
      </c>
      <c r="D101">
        <f>SUMIFS('Fish Roving'!$I:$I,'Fish Roving'!$F:$F,'Roving per species'!$A101,'Fish Roving'!$D:$D,'Roving per species'!$B101,'Fish Roving'!$B:$B,'Roving per species'!$C101)</f>
        <v>0</v>
      </c>
      <c r="E101">
        <f>SUMIFS('Fish Roving'!$N:$N,'Fish Roving'!$F:$F,'Roving per species'!$A101,'Fish Roving'!$D:$D,'Roving per species'!$B101,'Fish Roving'!$B:$B,'Roving per species'!$C101)</f>
        <v>0</v>
      </c>
      <c r="F101">
        <f>SUMIFS('Fish Roving'!$P:$P,'Fish Roving'!$F:$F,'Roving per species'!$A101,'Fish Roving'!$D:$D,'Roving per species'!$B101,'Fish Roving'!$B:$B,'Roving per species'!$C101)</f>
        <v>0</v>
      </c>
    </row>
    <row r="102" spans="1:6" x14ac:dyDescent="0.3">
      <c r="A102" t="s">
        <v>44</v>
      </c>
      <c r="B102" t="s">
        <v>160</v>
      </c>
      <c r="C102">
        <v>1</v>
      </c>
      <c r="D102">
        <f>SUMIFS('Fish Roving'!$I:$I,'Fish Roving'!$F:$F,'Roving per species'!$A102,'Fish Roving'!$D:$D,'Roving per species'!$B102,'Fish Roving'!$B:$B,'Roving per species'!$C102)</f>
        <v>0</v>
      </c>
      <c r="E102">
        <f>SUMIFS('Fish Roving'!$N:$N,'Fish Roving'!$F:$F,'Roving per species'!$A102,'Fish Roving'!$D:$D,'Roving per species'!$B102,'Fish Roving'!$B:$B,'Roving per species'!$C102)</f>
        <v>0</v>
      </c>
      <c r="F102">
        <f>SUMIFS('Fish Roving'!$P:$P,'Fish Roving'!$F:$F,'Roving per species'!$A102,'Fish Roving'!$D:$D,'Roving per species'!$B102,'Fish Roving'!$B:$B,'Roving per species'!$C102)</f>
        <v>0</v>
      </c>
    </row>
    <row r="103" spans="1:6" x14ac:dyDescent="0.3">
      <c r="A103" t="s">
        <v>12</v>
      </c>
      <c r="B103" t="s">
        <v>160</v>
      </c>
      <c r="C103">
        <v>1</v>
      </c>
      <c r="D103">
        <f>SUMIFS('Fish Roving'!$I:$I,'Fish Roving'!$F:$F,'Roving per species'!$A103,'Fish Roving'!$D:$D,'Roving per species'!$B103,'Fish Roving'!$B:$B,'Roving per species'!$C103)</f>
        <v>12</v>
      </c>
      <c r="E103">
        <f>SUMIFS('Fish Roving'!$N:$N,'Fish Roving'!$F:$F,'Roving per species'!$A103,'Fish Roving'!$D:$D,'Roving per species'!$B103,'Fish Roving'!$B:$B,'Roving per species'!$C103)</f>
        <v>3169.3105769435183</v>
      </c>
      <c r="F103">
        <f>SUMIFS('Fish Roving'!$P:$P,'Fish Roving'!$F:$F,'Roving per species'!$A103,'Fish Roving'!$D:$D,'Roving per species'!$B103,'Fish Roving'!$B:$B,'Roving per species'!$C103)</f>
        <v>456.38072307986675</v>
      </c>
    </row>
    <row r="104" spans="1:6" x14ac:dyDescent="0.3">
      <c r="A104" t="s">
        <v>17</v>
      </c>
      <c r="B104" t="s">
        <v>160</v>
      </c>
      <c r="C104">
        <v>1</v>
      </c>
      <c r="D104">
        <f>SUMIFS('Fish Roving'!$I:$I,'Fish Roving'!$F:$F,'Roving per species'!$A104,'Fish Roving'!$D:$D,'Roving per species'!$B104,'Fish Roving'!$B:$B,'Roving per species'!$C104)</f>
        <v>0</v>
      </c>
      <c r="E104">
        <f>SUMIFS('Fish Roving'!$N:$N,'Fish Roving'!$F:$F,'Roving per species'!$A104,'Fish Roving'!$D:$D,'Roving per species'!$B104,'Fish Roving'!$B:$B,'Roving per species'!$C104)</f>
        <v>0</v>
      </c>
      <c r="F104">
        <f>SUMIFS('Fish Roving'!$P:$P,'Fish Roving'!$F:$F,'Roving per species'!$A104,'Fish Roving'!$D:$D,'Roving per species'!$B104,'Fish Roving'!$B:$B,'Roving per species'!$C104)</f>
        <v>0</v>
      </c>
    </row>
    <row r="105" spans="1:6" x14ac:dyDescent="0.3">
      <c r="A105" t="s">
        <v>56</v>
      </c>
      <c r="B105" t="s">
        <v>160</v>
      </c>
      <c r="C105">
        <v>1</v>
      </c>
      <c r="D105">
        <f>SUMIFS('Fish Roving'!$I:$I,'Fish Roving'!$F:$F,'Roving per species'!$A105,'Fish Roving'!$D:$D,'Roving per species'!$B105,'Fish Roving'!$B:$B,'Roving per species'!$C105)</f>
        <v>1</v>
      </c>
      <c r="E105">
        <f>SUMIFS('Fish Roving'!$N:$N,'Fish Roving'!$F:$F,'Roving per species'!$A105,'Fish Roving'!$D:$D,'Roving per species'!$B105,'Fish Roving'!$B:$B,'Roving per species'!$C105)</f>
        <v>512.34757360540812</v>
      </c>
      <c r="F105">
        <f>SUMIFS('Fish Roving'!$P:$P,'Fish Roving'!$F:$F,'Roving per species'!$A105,'Fish Roving'!$D:$D,'Roving per species'!$B105,'Fish Roving'!$B:$B,'Roving per species'!$C105)</f>
        <v>274.10595187889334</v>
      </c>
    </row>
    <row r="106" spans="1:6" x14ac:dyDescent="0.3">
      <c r="A106" t="s">
        <v>25</v>
      </c>
      <c r="B106" t="s">
        <v>160</v>
      </c>
      <c r="C106">
        <v>1</v>
      </c>
      <c r="D106">
        <f>SUMIFS('Fish Roving'!$I:$I,'Fish Roving'!$F:$F,'Roving per species'!$A106,'Fish Roving'!$D:$D,'Roving per species'!$B106,'Fish Roving'!$B:$B,'Roving per species'!$C106)</f>
        <v>6</v>
      </c>
      <c r="E106">
        <f>SUMIFS('Fish Roving'!$N:$N,'Fish Roving'!$F:$F,'Roving per species'!$A106,'Fish Roving'!$D:$D,'Roving per species'!$B106,'Fish Roving'!$B:$B,'Roving per species'!$C106)</f>
        <v>1084.2605285530808</v>
      </c>
      <c r="F106">
        <f>SUMIFS('Fish Roving'!$P:$P,'Fish Roving'!$F:$F,'Roving per species'!$A106,'Fish Roving'!$D:$D,'Roving per species'!$B106,'Fish Roving'!$B:$B,'Roving per species'!$C106)</f>
        <v>118.18439761228579</v>
      </c>
    </row>
    <row r="107" spans="1:6" x14ac:dyDescent="0.3">
      <c r="A107" t="s">
        <v>32</v>
      </c>
      <c r="B107" t="s">
        <v>160</v>
      </c>
      <c r="C107">
        <v>1</v>
      </c>
      <c r="D107">
        <f>SUMIFS('Fish Roving'!$I:$I,'Fish Roving'!$F:$F,'Roving per species'!$A107,'Fish Roving'!$D:$D,'Roving per species'!$B107,'Fish Roving'!$B:$B,'Roving per species'!$C107)</f>
        <v>6</v>
      </c>
      <c r="E107">
        <f>SUMIFS('Fish Roving'!$N:$N,'Fish Roving'!$F:$F,'Roving per species'!$A107,'Fish Roving'!$D:$D,'Roving per species'!$B107,'Fish Roving'!$B:$B,'Roving per species'!$C107)</f>
        <v>526.2408897972366</v>
      </c>
      <c r="F107">
        <f>SUMIFS('Fish Roving'!$P:$P,'Fish Roving'!$F:$F,'Roving per species'!$A107,'Fish Roving'!$D:$D,'Roving per species'!$B107,'Fish Roving'!$B:$B,'Roving per species'!$C107)</f>
        <v>7.8936133469585492</v>
      </c>
    </row>
    <row r="108" spans="1:6" x14ac:dyDescent="0.3">
      <c r="A108" t="s">
        <v>30</v>
      </c>
      <c r="B108" t="s">
        <v>160</v>
      </c>
      <c r="C108">
        <v>1</v>
      </c>
      <c r="D108">
        <f>SUMIFS('Fish Roving'!$I:$I,'Fish Roving'!$F:$F,'Roving per species'!$A108,'Fish Roving'!$D:$D,'Roving per species'!$B108,'Fish Roving'!$B:$B,'Roving per species'!$C108)</f>
        <v>1</v>
      </c>
      <c r="E108">
        <f>SUMIFS('Fish Roving'!$N:$N,'Fish Roving'!$F:$F,'Roving per species'!$A108,'Fish Roving'!$D:$D,'Roving per species'!$B108,'Fish Roving'!$B:$B,'Roving per species'!$C108)</f>
        <v>11.230024061848111</v>
      </c>
      <c r="F108">
        <f>SUMIFS('Fish Roving'!$P:$P,'Fish Roving'!$F:$F,'Roving per species'!$A108,'Fish Roving'!$D:$D,'Roving per species'!$B108,'Fish Roving'!$B:$B,'Roving per species'!$C108)</f>
        <v>0.42674091435022821</v>
      </c>
    </row>
    <row r="109" spans="1:6" x14ac:dyDescent="0.3">
      <c r="A109" t="s">
        <v>42</v>
      </c>
      <c r="B109" t="s">
        <v>160</v>
      </c>
      <c r="C109">
        <v>1</v>
      </c>
      <c r="D109">
        <f>SUMIFS('Fish Roving'!$I:$I,'Fish Roving'!$F:$F,'Roving per species'!$A109,'Fish Roving'!$D:$D,'Roving per species'!$B109,'Fish Roving'!$B:$B,'Roving per species'!$C109)</f>
        <v>2</v>
      </c>
      <c r="E109">
        <f>SUMIFS('Fish Roving'!$N:$N,'Fish Roving'!$F:$F,'Roving per species'!$A109,'Fish Roving'!$D:$D,'Roving per species'!$B109,'Fish Roving'!$B:$B,'Roving per species'!$C109)</f>
        <v>55.255446475689247</v>
      </c>
      <c r="F109">
        <f>SUMIFS('Fish Roving'!$P:$P,'Fish Roving'!$F:$F,'Roving per species'!$A109,'Fish Roving'!$D:$D,'Roving per species'!$B109,'Fish Roving'!$B:$B,'Roving per species'!$C109)</f>
        <v>1.2708752689408527</v>
      </c>
    </row>
    <row r="110" spans="1:6" x14ac:dyDescent="0.3">
      <c r="A110" t="s">
        <v>149</v>
      </c>
      <c r="B110" t="s">
        <v>160</v>
      </c>
      <c r="C110">
        <v>1</v>
      </c>
      <c r="D110">
        <f>SUMIFS('Fish Roving'!$I:$I,'Fish Roving'!$F:$F,'Roving per species'!$A110,'Fish Roving'!$D:$D,'Roving per species'!$B110,'Fish Roving'!$B:$B,'Roving per species'!$C110)</f>
        <v>1</v>
      </c>
      <c r="E110">
        <f>SUMIFS('Fish Roving'!$N:$N,'Fish Roving'!$F:$F,'Roving per species'!$A110,'Fish Roving'!$D:$D,'Roving per species'!$B110,'Fish Roving'!$B:$B,'Roving per species'!$C110)</f>
        <v>309.0039417905499</v>
      </c>
      <c r="F110">
        <f>SUMIFS('Fish Roving'!$P:$P,'Fish Roving'!$F:$F,'Roving per species'!$A110,'Fish Roving'!$D:$D,'Roving per species'!$B110,'Fish Roving'!$B:$B,'Roving per species'!$C110)</f>
        <v>61.491784416319426</v>
      </c>
    </row>
    <row r="111" spans="1:6" x14ac:dyDescent="0.3">
      <c r="A111" t="s">
        <v>150</v>
      </c>
      <c r="B111" t="s">
        <v>160</v>
      </c>
      <c r="C111">
        <v>1</v>
      </c>
      <c r="D111">
        <f>SUMIFS('Fish Roving'!$I:$I,'Fish Roving'!$F:$F,'Roving per species'!$A111,'Fish Roving'!$D:$D,'Roving per species'!$B111,'Fish Roving'!$B:$B,'Roving per species'!$C111)</f>
        <v>0</v>
      </c>
      <c r="E111">
        <f>SUMIFS('Fish Roving'!$N:$N,'Fish Roving'!$F:$F,'Roving per species'!$A111,'Fish Roving'!$D:$D,'Roving per species'!$B111,'Fish Roving'!$B:$B,'Roving per species'!$C111)</f>
        <v>0</v>
      </c>
      <c r="F111">
        <f>SUMIFS('Fish Roving'!$P:$P,'Fish Roving'!$F:$F,'Roving per species'!$A111,'Fish Roving'!$D:$D,'Roving per species'!$B111,'Fish Roving'!$B:$B,'Roving per species'!$C111)</f>
        <v>0</v>
      </c>
    </row>
    <row r="112" spans="1:6" x14ac:dyDescent="0.3">
      <c r="A112" t="s">
        <v>38</v>
      </c>
      <c r="B112" t="s">
        <v>160</v>
      </c>
      <c r="C112">
        <v>2</v>
      </c>
      <c r="D112">
        <f>SUMIFS('Fish Roving'!$I:$I,'Fish Roving'!$F:$F,'Roving per species'!$A112,'Fish Roving'!$D:$D,'Roving per species'!$B112,'Fish Roving'!$B:$B,'Roving per species'!$C112)</f>
        <v>0</v>
      </c>
      <c r="E112">
        <f>SUMIFS('Fish Roving'!$N:$N,'Fish Roving'!$F:$F,'Roving per species'!$A112,'Fish Roving'!$D:$D,'Roving per species'!$B112,'Fish Roving'!$B:$B,'Roving per species'!$C112)</f>
        <v>0</v>
      </c>
      <c r="F112">
        <f>SUMIFS('Fish Roving'!$P:$P,'Fish Roving'!$F:$F,'Roving per species'!$A112,'Fish Roving'!$D:$D,'Roving per species'!$B112,'Fish Roving'!$B:$B,'Roving per species'!$C112)</f>
        <v>0</v>
      </c>
    </row>
    <row r="113" spans="1:6" x14ac:dyDescent="0.3">
      <c r="A113" t="s">
        <v>44</v>
      </c>
      <c r="B113" t="s">
        <v>160</v>
      </c>
      <c r="C113">
        <v>2</v>
      </c>
      <c r="D113">
        <f>SUMIFS('Fish Roving'!$I:$I,'Fish Roving'!$F:$F,'Roving per species'!$A113,'Fish Roving'!$D:$D,'Roving per species'!$B113,'Fish Roving'!$B:$B,'Roving per species'!$C113)</f>
        <v>0</v>
      </c>
      <c r="E113">
        <f>SUMIFS('Fish Roving'!$N:$N,'Fish Roving'!$F:$F,'Roving per species'!$A113,'Fish Roving'!$D:$D,'Roving per species'!$B113,'Fish Roving'!$B:$B,'Roving per species'!$C113)</f>
        <v>0</v>
      </c>
      <c r="F113">
        <f>SUMIFS('Fish Roving'!$P:$P,'Fish Roving'!$F:$F,'Roving per species'!$A113,'Fish Roving'!$D:$D,'Roving per species'!$B113,'Fish Roving'!$B:$B,'Roving per species'!$C113)</f>
        <v>0</v>
      </c>
    </row>
    <row r="114" spans="1:6" x14ac:dyDescent="0.3">
      <c r="A114" t="s">
        <v>12</v>
      </c>
      <c r="B114" t="s">
        <v>160</v>
      </c>
      <c r="C114">
        <v>2</v>
      </c>
      <c r="D114">
        <f>SUMIFS('Fish Roving'!$I:$I,'Fish Roving'!$F:$F,'Roving per species'!$A114,'Fish Roving'!$D:$D,'Roving per species'!$B114,'Fish Roving'!$B:$B,'Roving per species'!$C114)</f>
        <v>9</v>
      </c>
      <c r="E114">
        <f>SUMIFS('Fish Roving'!$N:$N,'Fish Roving'!$F:$F,'Roving per species'!$A114,'Fish Roving'!$D:$D,'Roving per species'!$B114,'Fish Roving'!$B:$B,'Roving per species'!$C114)</f>
        <v>856.68977626791923</v>
      </c>
      <c r="F114">
        <f>SUMIFS('Fish Roving'!$P:$P,'Fish Roving'!$F:$F,'Roving per species'!$A114,'Fish Roving'!$D:$D,'Roving per species'!$B114,'Fish Roving'!$B:$B,'Roving per species'!$C114)</f>
        <v>123.36332778258038</v>
      </c>
    </row>
    <row r="115" spans="1:6" x14ac:dyDescent="0.3">
      <c r="A115" t="s">
        <v>17</v>
      </c>
      <c r="B115" t="s">
        <v>160</v>
      </c>
      <c r="C115">
        <v>2</v>
      </c>
      <c r="D115">
        <f>SUMIFS('Fish Roving'!$I:$I,'Fish Roving'!$F:$F,'Roving per species'!$A115,'Fish Roving'!$D:$D,'Roving per species'!$B115,'Fish Roving'!$B:$B,'Roving per species'!$C115)</f>
        <v>0</v>
      </c>
      <c r="E115">
        <f>SUMIFS('Fish Roving'!$N:$N,'Fish Roving'!$F:$F,'Roving per species'!$A115,'Fish Roving'!$D:$D,'Roving per species'!$B115,'Fish Roving'!$B:$B,'Roving per species'!$C115)</f>
        <v>0</v>
      </c>
      <c r="F115">
        <f>SUMIFS('Fish Roving'!$P:$P,'Fish Roving'!$F:$F,'Roving per species'!$A115,'Fish Roving'!$D:$D,'Roving per species'!$B115,'Fish Roving'!$B:$B,'Roving per species'!$C115)</f>
        <v>0</v>
      </c>
    </row>
    <row r="116" spans="1:6" x14ac:dyDescent="0.3">
      <c r="A116" t="s">
        <v>56</v>
      </c>
      <c r="B116" t="s">
        <v>160</v>
      </c>
      <c r="C116">
        <v>2</v>
      </c>
      <c r="D116">
        <f>SUMIFS('Fish Roving'!$I:$I,'Fish Roving'!$F:$F,'Roving per species'!$A116,'Fish Roving'!$D:$D,'Roving per species'!$B116,'Fish Roving'!$B:$B,'Roving per species'!$C116)</f>
        <v>0</v>
      </c>
      <c r="E116">
        <f>SUMIFS('Fish Roving'!$N:$N,'Fish Roving'!$F:$F,'Roving per species'!$A116,'Fish Roving'!$D:$D,'Roving per species'!$B116,'Fish Roving'!$B:$B,'Roving per species'!$C116)</f>
        <v>0</v>
      </c>
      <c r="F116">
        <f>SUMIFS('Fish Roving'!$P:$P,'Fish Roving'!$F:$F,'Roving per species'!$A116,'Fish Roving'!$D:$D,'Roving per species'!$B116,'Fish Roving'!$B:$B,'Roving per species'!$C116)</f>
        <v>0</v>
      </c>
    </row>
    <row r="117" spans="1:6" x14ac:dyDescent="0.3">
      <c r="A117" t="s">
        <v>25</v>
      </c>
      <c r="B117" t="s">
        <v>160</v>
      </c>
      <c r="C117">
        <v>2</v>
      </c>
      <c r="D117">
        <f>SUMIFS('Fish Roving'!$I:$I,'Fish Roving'!$F:$F,'Roving per species'!$A117,'Fish Roving'!$D:$D,'Roving per species'!$B117,'Fish Roving'!$B:$B,'Roving per species'!$C117)</f>
        <v>19</v>
      </c>
      <c r="E117">
        <f>SUMIFS('Fish Roving'!$N:$N,'Fish Roving'!$F:$F,'Roving per species'!$A117,'Fish Roving'!$D:$D,'Roving per species'!$B117,'Fish Roving'!$B:$B,'Roving per species'!$C117)</f>
        <v>2766.8108908019608</v>
      </c>
      <c r="F117">
        <f>SUMIFS('Fish Roving'!$P:$P,'Fish Roving'!$F:$F,'Roving per species'!$A117,'Fish Roving'!$D:$D,'Roving per species'!$B117,'Fish Roving'!$B:$B,'Roving per species'!$C117)</f>
        <v>301.58238709741374</v>
      </c>
    </row>
    <row r="118" spans="1:6" x14ac:dyDescent="0.3">
      <c r="A118" t="s">
        <v>32</v>
      </c>
      <c r="B118" t="s">
        <v>160</v>
      </c>
      <c r="C118">
        <v>2</v>
      </c>
      <c r="D118">
        <f>SUMIFS('Fish Roving'!$I:$I,'Fish Roving'!$F:$F,'Roving per species'!$A118,'Fish Roving'!$D:$D,'Roving per species'!$B118,'Fish Roving'!$B:$B,'Roving per species'!$C118)</f>
        <v>1</v>
      </c>
      <c r="E118">
        <f>SUMIFS('Fish Roving'!$N:$N,'Fish Roving'!$F:$F,'Roving per species'!$A118,'Fish Roving'!$D:$D,'Roving per species'!$B118,'Fish Roving'!$B:$B,'Roving per species'!$C118)</f>
        <v>80.828431478999704</v>
      </c>
      <c r="F118">
        <f>SUMIFS('Fish Roving'!$P:$P,'Fish Roving'!$F:$F,'Roving per species'!$A118,'Fish Roving'!$D:$D,'Roving per species'!$B118,'Fish Roving'!$B:$B,'Roving per species'!$C118)</f>
        <v>1.2124264721849956</v>
      </c>
    </row>
    <row r="119" spans="1:6" x14ac:dyDescent="0.3">
      <c r="A119" t="s">
        <v>30</v>
      </c>
      <c r="B119" t="s">
        <v>160</v>
      </c>
      <c r="C119">
        <v>2</v>
      </c>
      <c r="D119">
        <f>SUMIFS('Fish Roving'!$I:$I,'Fish Roving'!$F:$F,'Roving per species'!$A119,'Fish Roving'!$D:$D,'Roving per species'!$B119,'Fish Roving'!$B:$B,'Roving per species'!$C119)</f>
        <v>0</v>
      </c>
      <c r="E119">
        <f>SUMIFS('Fish Roving'!$N:$N,'Fish Roving'!$F:$F,'Roving per species'!$A119,'Fish Roving'!$D:$D,'Roving per species'!$B119,'Fish Roving'!$B:$B,'Roving per species'!$C119)</f>
        <v>0</v>
      </c>
      <c r="F119">
        <f>SUMIFS('Fish Roving'!$P:$P,'Fish Roving'!$F:$F,'Roving per species'!$A119,'Fish Roving'!$D:$D,'Roving per species'!$B119,'Fish Roving'!$B:$B,'Roving per species'!$C119)</f>
        <v>0</v>
      </c>
    </row>
    <row r="120" spans="1:6" x14ac:dyDescent="0.3">
      <c r="A120" t="s">
        <v>42</v>
      </c>
      <c r="B120" t="s">
        <v>160</v>
      </c>
      <c r="C120">
        <v>2</v>
      </c>
      <c r="D120">
        <f>SUMIFS('Fish Roving'!$I:$I,'Fish Roving'!$F:$F,'Roving per species'!$A120,'Fish Roving'!$D:$D,'Roving per species'!$B120,'Fish Roving'!$B:$B,'Roving per species'!$C120)</f>
        <v>0</v>
      </c>
      <c r="E120">
        <f>SUMIFS('Fish Roving'!$N:$N,'Fish Roving'!$F:$F,'Roving per species'!$A120,'Fish Roving'!$D:$D,'Roving per species'!$B120,'Fish Roving'!$B:$B,'Roving per species'!$C120)</f>
        <v>0</v>
      </c>
      <c r="F120">
        <f>SUMIFS('Fish Roving'!$P:$P,'Fish Roving'!$F:$F,'Roving per species'!$A120,'Fish Roving'!$D:$D,'Roving per species'!$B120,'Fish Roving'!$B:$B,'Roving per species'!$C120)</f>
        <v>0</v>
      </c>
    </row>
    <row r="121" spans="1:6" x14ac:dyDescent="0.3">
      <c r="A121" t="s">
        <v>149</v>
      </c>
      <c r="B121" t="s">
        <v>160</v>
      </c>
      <c r="C121">
        <v>2</v>
      </c>
      <c r="D121">
        <f>SUMIFS('Fish Roving'!$I:$I,'Fish Roving'!$F:$F,'Roving per species'!$A121,'Fish Roving'!$D:$D,'Roving per species'!$B121,'Fish Roving'!$B:$B,'Roving per species'!$C121)</f>
        <v>0</v>
      </c>
      <c r="E121">
        <f>SUMIFS('Fish Roving'!$N:$N,'Fish Roving'!$F:$F,'Roving per species'!$A121,'Fish Roving'!$D:$D,'Roving per species'!$B121,'Fish Roving'!$B:$B,'Roving per species'!$C121)</f>
        <v>0</v>
      </c>
      <c r="F121">
        <f>SUMIFS('Fish Roving'!$P:$P,'Fish Roving'!$F:$F,'Roving per species'!$A121,'Fish Roving'!$D:$D,'Roving per species'!$B121,'Fish Roving'!$B:$B,'Roving per species'!$C121)</f>
        <v>0</v>
      </c>
    </row>
    <row r="122" spans="1:6" x14ac:dyDescent="0.3">
      <c r="A122" t="s">
        <v>150</v>
      </c>
      <c r="B122" t="s">
        <v>160</v>
      </c>
      <c r="C122">
        <v>2</v>
      </c>
      <c r="D122">
        <f>SUMIFS('Fish Roving'!$I:$I,'Fish Roving'!$F:$F,'Roving per species'!$A122,'Fish Roving'!$D:$D,'Roving per species'!$B122,'Fish Roving'!$B:$B,'Roving per species'!$C122)</f>
        <v>0</v>
      </c>
      <c r="E122">
        <f>SUMIFS('Fish Roving'!$N:$N,'Fish Roving'!$F:$F,'Roving per species'!$A122,'Fish Roving'!$D:$D,'Roving per species'!$B122,'Fish Roving'!$B:$B,'Roving per species'!$C122)</f>
        <v>0</v>
      </c>
      <c r="F122">
        <f>SUMIFS('Fish Roving'!$P:$P,'Fish Roving'!$F:$F,'Roving per species'!$A122,'Fish Roving'!$D:$D,'Roving per species'!$B122,'Fish Roving'!$B:$B,'Roving per species'!$C122)</f>
        <v>0</v>
      </c>
    </row>
    <row r="123" spans="1:6" x14ac:dyDescent="0.3">
      <c r="A123" t="s">
        <v>38</v>
      </c>
      <c r="B123" t="s">
        <v>160</v>
      </c>
      <c r="C123">
        <v>3</v>
      </c>
      <c r="D123">
        <f>SUMIFS('Fish Roving'!$I:$I,'Fish Roving'!$F:$F,'Roving per species'!$A123,'Fish Roving'!$D:$D,'Roving per species'!$B123,'Fish Roving'!$B:$B,'Roving per species'!$C123)</f>
        <v>0</v>
      </c>
      <c r="E123">
        <f>SUMIFS('Fish Roving'!$N:$N,'Fish Roving'!$F:$F,'Roving per species'!$A123,'Fish Roving'!$D:$D,'Roving per species'!$B123,'Fish Roving'!$B:$B,'Roving per species'!$C123)</f>
        <v>0</v>
      </c>
      <c r="F123">
        <f>SUMIFS('Fish Roving'!$P:$P,'Fish Roving'!$F:$F,'Roving per species'!$A123,'Fish Roving'!$D:$D,'Roving per species'!$B123,'Fish Roving'!$B:$B,'Roving per species'!$C123)</f>
        <v>0</v>
      </c>
    </row>
    <row r="124" spans="1:6" x14ac:dyDescent="0.3">
      <c r="A124" t="s">
        <v>44</v>
      </c>
      <c r="B124" t="s">
        <v>160</v>
      </c>
      <c r="C124">
        <v>3</v>
      </c>
      <c r="D124">
        <f>SUMIFS('Fish Roving'!$I:$I,'Fish Roving'!$F:$F,'Roving per species'!$A124,'Fish Roving'!$D:$D,'Roving per species'!$B124,'Fish Roving'!$B:$B,'Roving per species'!$C124)</f>
        <v>0</v>
      </c>
      <c r="E124">
        <f>SUMIFS('Fish Roving'!$N:$N,'Fish Roving'!$F:$F,'Roving per species'!$A124,'Fish Roving'!$D:$D,'Roving per species'!$B124,'Fish Roving'!$B:$B,'Roving per species'!$C124)</f>
        <v>0</v>
      </c>
      <c r="F124">
        <f>SUMIFS('Fish Roving'!$P:$P,'Fish Roving'!$F:$F,'Roving per species'!$A124,'Fish Roving'!$D:$D,'Roving per species'!$B124,'Fish Roving'!$B:$B,'Roving per species'!$C124)</f>
        <v>0</v>
      </c>
    </row>
    <row r="125" spans="1:6" x14ac:dyDescent="0.3">
      <c r="A125" t="s">
        <v>12</v>
      </c>
      <c r="B125" t="s">
        <v>160</v>
      </c>
      <c r="C125">
        <v>3</v>
      </c>
      <c r="D125">
        <f>SUMIFS('Fish Roving'!$I:$I,'Fish Roving'!$F:$F,'Roving per species'!$A125,'Fish Roving'!$D:$D,'Roving per species'!$B125,'Fish Roving'!$B:$B,'Roving per species'!$C125)</f>
        <v>4</v>
      </c>
      <c r="E125">
        <f>SUMIFS('Fish Roving'!$N:$N,'Fish Roving'!$F:$F,'Roving per species'!$A125,'Fish Roving'!$D:$D,'Roving per species'!$B125,'Fish Roving'!$B:$B,'Roving per species'!$C125)</f>
        <v>1100.868395434477</v>
      </c>
      <c r="F125">
        <f>SUMIFS('Fish Roving'!$P:$P,'Fish Roving'!$F:$F,'Roving per species'!$A125,'Fish Roving'!$D:$D,'Roving per species'!$B125,'Fish Roving'!$B:$B,'Roving per species'!$C125)</f>
        <v>158.52504894256469</v>
      </c>
    </row>
    <row r="126" spans="1:6" x14ac:dyDescent="0.3">
      <c r="A126" t="s">
        <v>17</v>
      </c>
      <c r="B126" t="s">
        <v>160</v>
      </c>
      <c r="C126">
        <v>3</v>
      </c>
      <c r="D126">
        <f>SUMIFS('Fish Roving'!$I:$I,'Fish Roving'!$F:$F,'Roving per species'!$A126,'Fish Roving'!$D:$D,'Roving per species'!$B126,'Fish Roving'!$B:$B,'Roving per species'!$C126)</f>
        <v>0</v>
      </c>
      <c r="E126">
        <f>SUMIFS('Fish Roving'!$N:$N,'Fish Roving'!$F:$F,'Roving per species'!$A126,'Fish Roving'!$D:$D,'Roving per species'!$B126,'Fish Roving'!$B:$B,'Roving per species'!$C126)</f>
        <v>0</v>
      </c>
      <c r="F126">
        <f>SUMIFS('Fish Roving'!$P:$P,'Fish Roving'!$F:$F,'Roving per species'!$A126,'Fish Roving'!$D:$D,'Roving per species'!$B126,'Fish Roving'!$B:$B,'Roving per species'!$C126)</f>
        <v>0</v>
      </c>
    </row>
    <row r="127" spans="1:6" x14ac:dyDescent="0.3">
      <c r="A127" t="s">
        <v>56</v>
      </c>
      <c r="B127" t="s">
        <v>160</v>
      </c>
      <c r="C127">
        <v>3</v>
      </c>
      <c r="D127">
        <f>SUMIFS('Fish Roving'!$I:$I,'Fish Roving'!$F:$F,'Roving per species'!$A127,'Fish Roving'!$D:$D,'Roving per species'!$B127,'Fish Roving'!$B:$B,'Roving per species'!$C127)</f>
        <v>2</v>
      </c>
      <c r="E127">
        <f>SUMIFS('Fish Roving'!$N:$N,'Fish Roving'!$F:$F,'Roving per species'!$A127,'Fish Roving'!$D:$D,'Roving per species'!$B127,'Fish Roving'!$B:$B,'Roving per species'!$C127)</f>
        <v>1024.6951472108162</v>
      </c>
      <c r="F127">
        <f>SUMIFS('Fish Roving'!$P:$P,'Fish Roving'!$F:$F,'Roving per species'!$A127,'Fish Roving'!$D:$D,'Roving per species'!$B127,'Fish Roving'!$B:$B,'Roving per species'!$C127)</f>
        <v>548.21190375778667</v>
      </c>
    </row>
    <row r="128" spans="1:6" x14ac:dyDescent="0.3">
      <c r="A128" t="s">
        <v>25</v>
      </c>
      <c r="B128" t="s">
        <v>160</v>
      </c>
      <c r="C128">
        <v>3</v>
      </c>
      <c r="D128">
        <f>SUMIFS('Fish Roving'!$I:$I,'Fish Roving'!$F:$F,'Roving per species'!$A128,'Fish Roving'!$D:$D,'Roving per species'!$B128,'Fish Roving'!$B:$B,'Roving per species'!$C128)</f>
        <v>7</v>
      </c>
      <c r="E128">
        <f>SUMIFS('Fish Roving'!$N:$N,'Fish Roving'!$F:$F,'Roving per species'!$A128,'Fish Roving'!$D:$D,'Roving per species'!$B128,'Fish Roving'!$B:$B,'Roving per species'!$C128)</f>
        <v>1172.9888430128246</v>
      </c>
      <c r="F128">
        <f>SUMIFS('Fish Roving'!$P:$P,'Fish Roving'!$F:$F,'Roving per species'!$A128,'Fish Roving'!$D:$D,'Roving per species'!$B128,'Fish Roving'!$B:$B,'Roving per species'!$C128)</f>
        <v>127.85578388839788</v>
      </c>
    </row>
    <row r="129" spans="1:6" x14ac:dyDescent="0.3">
      <c r="A129" t="s">
        <v>32</v>
      </c>
      <c r="B129" t="s">
        <v>160</v>
      </c>
      <c r="C129">
        <v>3</v>
      </c>
      <c r="D129">
        <f>SUMIFS('Fish Roving'!$I:$I,'Fish Roving'!$F:$F,'Roving per species'!$A129,'Fish Roving'!$D:$D,'Roving per species'!$B129,'Fish Roving'!$B:$B,'Roving per species'!$C129)</f>
        <v>3</v>
      </c>
      <c r="E129">
        <f>SUMIFS('Fish Roving'!$N:$N,'Fish Roving'!$F:$F,'Roving per species'!$A129,'Fish Roving'!$D:$D,'Roving per species'!$B129,'Fish Roving'!$B:$B,'Roving per species'!$C129)</f>
        <v>335.61901953627751</v>
      </c>
      <c r="F129">
        <f>SUMIFS('Fish Roving'!$P:$P,'Fish Roving'!$F:$F,'Roving per species'!$A129,'Fish Roving'!$D:$D,'Roving per species'!$B129,'Fish Roving'!$B:$B,'Roving per species'!$C129)</f>
        <v>5.0342852930441619</v>
      </c>
    </row>
    <row r="130" spans="1:6" x14ac:dyDescent="0.3">
      <c r="A130" t="s">
        <v>30</v>
      </c>
      <c r="B130" t="s">
        <v>160</v>
      </c>
      <c r="C130">
        <v>3</v>
      </c>
      <c r="D130">
        <f>SUMIFS('Fish Roving'!$I:$I,'Fish Roving'!$F:$F,'Roving per species'!$A130,'Fish Roving'!$D:$D,'Roving per species'!$B130,'Fish Roving'!$B:$B,'Roving per species'!$C130)</f>
        <v>0</v>
      </c>
      <c r="E130">
        <f>SUMIFS('Fish Roving'!$N:$N,'Fish Roving'!$F:$F,'Roving per species'!$A130,'Fish Roving'!$D:$D,'Roving per species'!$B130,'Fish Roving'!$B:$B,'Roving per species'!$C130)</f>
        <v>0</v>
      </c>
      <c r="F130">
        <f>SUMIFS('Fish Roving'!$P:$P,'Fish Roving'!$F:$F,'Roving per species'!$A130,'Fish Roving'!$D:$D,'Roving per species'!$B130,'Fish Roving'!$B:$B,'Roving per species'!$C130)</f>
        <v>0</v>
      </c>
    </row>
    <row r="131" spans="1:6" x14ac:dyDescent="0.3">
      <c r="A131" t="s">
        <v>42</v>
      </c>
      <c r="B131" t="s">
        <v>160</v>
      </c>
      <c r="C131">
        <v>3</v>
      </c>
      <c r="D131">
        <f>SUMIFS('Fish Roving'!$I:$I,'Fish Roving'!$F:$F,'Roving per species'!$A131,'Fish Roving'!$D:$D,'Roving per species'!$B131,'Fish Roving'!$B:$B,'Roving per species'!$C131)</f>
        <v>2</v>
      </c>
      <c r="E131">
        <f>SUMIFS('Fish Roving'!$N:$N,'Fish Roving'!$F:$F,'Roving per species'!$A131,'Fish Roving'!$D:$D,'Roving per species'!$B131,'Fish Roving'!$B:$B,'Roving per species'!$C131)</f>
        <v>269.09328906316409</v>
      </c>
      <c r="F131">
        <f>SUMIFS('Fish Roving'!$P:$P,'Fish Roving'!$F:$F,'Roving per species'!$A131,'Fish Roving'!$D:$D,'Roving per species'!$B131,'Fish Roving'!$B:$B,'Roving per species'!$C131)</f>
        <v>6.1891456484527732</v>
      </c>
    </row>
    <row r="132" spans="1:6" x14ac:dyDescent="0.3">
      <c r="A132" t="s">
        <v>149</v>
      </c>
      <c r="B132" t="s">
        <v>160</v>
      </c>
      <c r="C132">
        <v>3</v>
      </c>
      <c r="D132">
        <f>SUMIFS('Fish Roving'!$I:$I,'Fish Roving'!$F:$F,'Roving per species'!$A132,'Fish Roving'!$D:$D,'Roving per species'!$B132,'Fish Roving'!$B:$B,'Roving per species'!$C132)</f>
        <v>0</v>
      </c>
      <c r="E132">
        <f>SUMIFS('Fish Roving'!$N:$N,'Fish Roving'!$F:$F,'Roving per species'!$A132,'Fish Roving'!$D:$D,'Roving per species'!$B132,'Fish Roving'!$B:$B,'Roving per species'!$C132)</f>
        <v>0</v>
      </c>
      <c r="F132">
        <f>SUMIFS('Fish Roving'!$P:$P,'Fish Roving'!$F:$F,'Roving per species'!$A132,'Fish Roving'!$D:$D,'Roving per species'!$B132,'Fish Roving'!$B:$B,'Roving per species'!$C132)</f>
        <v>0</v>
      </c>
    </row>
    <row r="133" spans="1:6" x14ac:dyDescent="0.3">
      <c r="A133" t="s">
        <v>150</v>
      </c>
      <c r="B133" t="s">
        <v>160</v>
      </c>
      <c r="C133">
        <v>3</v>
      </c>
      <c r="D133">
        <f>SUMIFS('Fish Roving'!$I:$I,'Fish Roving'!$F:$F,'Roving per species'!$A133,'Fish Roving'!$D:$D,'Roving per species'!$B133,'Fish Roving'!$B:$B,'Roving per species'!$C133)</f>
        <v>0</v>
      </c>
      <c r="E133">
        <f>SUMIFS('Fish Roving'!$N:$N,'Fish Roving'!$F:$F,'Roving per species'!$A133,'Fish Roving'!$D:$D,'Roving per species'!$B133,'Fish Roving'!$B:$B,'Roving per species'!$C133)</f>
        <v>0</v>
      </c>
      <c r="F133">
        <f>SUMIFS('Fish Roving'!$P:$P,'Fish Roving'!$F:$F,'Roving per species'!$A133,'Fish Roving'!$D:$D,'Roving per species'!$B133,'Fish Roving'!$B:$B,'Roving per species'!$C133)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F8F6-C5BD-41FC-8E9F-C474CA202C01}">
  <dimension ref="A1:E13"/>
  <sheetViews>
    <sheetView workbookViewId="0">
      <selection activeCell="E15" sqref="E15"/>
    </sheetView>
    <sheetView workbookViewId="1">
      <selection activeCell="J23" sqref="J23"/>
    </sheetView>
  </sheetViews>
  <sheetFormatPr defaultRowHeight="14.4" x14ac:dyDescent="0.3"/>
  <sheetData>
    <row r="1" spans="1:5" x14ac:dyDescent="0.3">
      <c r="A1" t="s">
        <v>2</v>
      </c>
      <c r="B1" t="s">
        <v>158</v>
      </c>
      <c r="C1" t="s">
        <v>166</v>
      </c>
      <c r="D1" t="s">
        <v>165</v>
      </c>
      <c r="E1" t="s">
        <v>157</v>
      </c>
    </row>
    <row r="2" spans="1:5" x14ac:dyDescent="0.3">
      <c r="A2" t="s">
        <v>161</v>
      </c>
      <c r="B2">
        <v>1</v>
      </c>
      <c r="C2">
        <f>SUMIFS('Fish Roving'!I:I,'Fish Roving'!$D:$D,'Roving total'!$A2,'Fish Roving'!$B:$B,'Roving total'!$B2)</f>
        <v>43</v>
      </c>
      <c r="D2" s="7">
        <f>SUMIFS('Fish Roving'!N:N,'Fish Roving'!$D:$D,'Roving total'!$A2,'Fish Roving'!$B:$B,'Roving total'!$B2)</f>
        <v>11067.424976225619</v>
      </c>
      <c r="E2" s="7">
        <f>SUMIFS('Fish Roving'!P:P,'Fish Roving'!$D:$D,'Roving total'!$A2,'Fish Roving'!$B:$B,'Roving total'!$B2)</f>
        <v>3087.9735137946641</v>
      </c>
    </row>
    <row r="3" spans="1:5" x14ac:dyDescent="0.3">
      <c r="A3" t="s">
        <v>161</v>
      </c>
      <c r="B3">
        <v>2</v>
      </c>
      <c r="C3">
        <f>SUMIFS('Fish Roving'!I:I,'Fish Roving'!$D:$D,'Roving total'!$A3,'Fish Roving'!$B:$B,'Roving total'!$B3)</f>
        <v>32</v>
      </c>
      <c r="D3" s="7">
        <f>SUMIFS('Fish Roving'!N:N,'Fish Roving'!$D:$D,'Roving total'!$A3,'Fish Roving'!$B:$B,'Roving total'!$B3)</f>
        <v>7176.9565403510978</v>
      </c>
      <c r="E3" s="7">
        <f>SUMIFS('Fish Roving'!P:P,'Fish Roving'!$D:$D,'Roving total'!$A3,'Fish Roving'!$B:$B,'Roving total'!$B3)</f>
        <v>1600.5395762495198</v>
      </c>
    </row>
    <row r="4" spans="1:5" x14ac:dyDescent="0.3">
      <c r="A4" t="s">
        <v>161</v>
      </c>
      <c r="B4">
        <v>3</v>
      </c>
      <c r="C4">
        <f>SUMIFS('Fish Roving'!I:I,'Fish Roving'!$D:$D,'Roving total'!$A4,'Fish Roving'!$B:$B,'Roving total'!$B4)</f>
        <v>48</v>
      </c>
      <c r="D4" s="7">
        <f>SUMIFS('Fish Roving'!N:N,'Fish Roving'!$D:$D,'Roving total'!$A4,'Fish Roving'!$B:$B,'Roving total'!$B4)</f>
        <v>13145.464503648585</v>
      </c>
      <c r="E4" s="7">
        <f>SUMIFS('Fish Roving'!P:P,'Fish Roving'!$D:$D,'Roving total'!$A4,'Fish Roving'!$B:$B,'Roving total'!$B4)</f>
        <v>3099.2870611414323</v>
      </c>
    </row>
    <row r="5" spans="1:5" x14ac:dyDescent="0.3">
      <c r="A5" t="s">
        <v>162</v>
      </c>
      <c r="B5">
        <v>1</v>
      </c>
      <c r="C5">
        <f>SUMIFS('Fish Roving'!I:I,'Fish Roving'!$D:$D,'Roving total'!$A5,'Fish Roving'!$B:$B,'Roving total'!$B5)</f>
        <v>12</v>
      </c>
      <c r="D5" s="7">
        <f>SUMIFS('Fish Roving'!N:N,'Fish Roving'!$D:$D,'Roving total'!$A5,'Fish Roving'!$B:$B,'Roving total'!$B5)</f>
        <v>1391.6491005547982</v>
      </c>
      <c r="E5" s="7">
        <f>SUMIFS('Fish Roving'!P:P,'Fish Roving'!$D:$D,'Roving total'!$A5,'Fish Roving'!$B:$B,'Roving total'!$B5)</f>
        <v>162.42221855796947</v>
      </c>
    </row>
    <row r="6" spans="1:5" x14ac:dyDescent="0.3">
      <c r="A6" t="s">
        <v>162</v>
      </c>
      <c r="B6">
        <v>2</v>
      </c>
      <c r="C6">
        <f>SUMIFS('Fish Roving'!I:I,'Fish Roving'!$D:$D,'Roving total'!$A6,'Fish Roving'!$B:$B,'Roving total'!$B6)</f>
        <v>17</v>
      </c>
      <c r="D6" s="7">
        <f>SUMIFS('Fish Roving'!N:N,'Fish Roving'!$D:$D,'Roving total'!$A6,'Fish Roving'!$B:$B,'Roving total'!$B6)</f>
        <v>4683.6791487507971</v>
      </c>
      <c r="E6" s="7">
        <f>SUMIFS('Fish Roving'!P:P,'Fish Roving'!$D:$D,'Roving total'!$A6,'Fish Roving'!$B:$B,'Roving total'!$B6)</f>
        <v>733.6439808477802</v>
      </c>
    </row>
    <row r="7" spans="1:5" x14ac:dyDescent="0.3">
      <c r="A7" t="s">
        <v>162</v>
      </c>
      <c r="B7">
        <v>3</v>
      </c>
      <c r="C7">
        <f>SUMIFS('Fish Roving'!I:I,'Fish Roving'!$D:$D,'Roving total'!$A7,'Fish Roving'!$B:$B,'Roving total'!$B7)</f>
        <v>11</v>
      </c>
      <c r="D7" s="7">
        <f>SUMIFS('Fish Roving'!N:N,'Fish Roving'!$D:$D,'Roving total'!$A7,'Fish Roving'!$B:$B,'Roving total'!$B7)</f>
        <v>2573.5948651397262</v>
      </c>
      <c r="E7" s="7">
        <f>SUMIFS('Fish Roving'!P:P,'Fish Roving'!$D:$D,'Roving total'!$A7,'Fish Roving'!$B:$B,'Roving total'!$B7)</f>
        <v>273.12601491761882</v>
      </c>
    </row>
    <row r="8" spans="1:5" x14ac:dyDescent="0.3">
      <c r="A8" t="s">
        <v>159</v>
      </c>
      <c r="B8">
        <v>1</v>
      </c>
      <c r="C8">
        <f>SUMIFS('Fish Roving'!I:I,'Fish Roving'!$D:$D,'Roving total'!$A8,'Fish Roving'!$B:$B,'Roving total'!$B8)</f>
        <v>39</v>
      </c>
      <c r="D8" s="7">
        <f>SUMIFS('Fish Roving'!N:N,'Fish Roving'!$D:$D,'Roving total'!$A8,'Fish Roving'!$B:$B,'Roving total'!$B8)</f>
        <v>6597.0653970279145</v>
      </c>
      <c r="E8" s="7">
        <f>SUMIFS('Fish Roving'!P:P,'Fish Roving'!$D:$D,'Roving total'!$A8,'Fish Roving'!$B:$B,'Roving total'!$B8)</f>
        <v>1050.4617706879819</v>
      </c>
    </row>
    <row r="9" spans="1:5" x14ac:dyDescent="0.3">
      <c r="A9" t="s">
        <v>159</v>
      </c>
      <c r="B9">
        <v>2</v>
      </c>
      <c r="C9">
        <f>SUMIFS('Fish Roving'!I:I,'Fish Roving'!$D:$D,'Roving total'!$A9,'Fish Roving'!$B:$B,'Roving total'!$B9)</f>
        <v>27</v>
      </c>
      <c r="D9" s="7">
        <f>SUMIFS('Fish Roving'!N:N,'Fish Roving'!$D:$D,'Roving total'!$A9,'Fish Roving'!$B:$B,'Roving total'!$B9)</f>
        <v>5533.3597564004949</v>
      </c>
      <c r="E9" s="7">
        <f>SUMIFS('Fish Roving'!P:P,'Fish Roving'!$D:$D,'Roving total'!$A9,'Fish Roving'!$B:$B,'Roving total'!$B9)</f>
        <v>709.54274964095646</v>
      </c>
    </row>
    <row r="10" spans="1:5" x14ac:dyDescent="0.3">
      <c r="A10" t="s">
        <v>159</v>
      </c>
      <c r="B10">
        <v>3</v>
      </c>
      <c r="C10">
        <f>SUMIFS('Fish Roving'!I:I,'Fish Roving'!$D:$D,'Roving total'!$A10,'Fish Roving'!$B:$B,'Roving total'!$B10)</f>
        <v>30</v>
      </c>
      <c r="D10" s="7">
        <f>SUMIFS('Fish Roving'!N:N,'Fish Roving'!$D:$D,'Roving total'!$A10,'Fish Roving'!$B:$B,'Roving total'!$B10)</f>
        <v>8241.4818113653928</v>
      </c>
      <c r="E10" s="7">
        <f>SUMIFS('Fish Roving'!P:P,'Fish Roving'!$D:$D,'Roving total'!$A10,'Fish Roving'!$B:$B,'Roving total'!$B10)</f>
        <v>1588.6935067686602</v>
      </c>
    </row>
    <row r="11" spans="1:5" x14ac:dyDescent="0.3">
      <c r="A11" t="s">
        <v>160</v>
      </c>
      <c r="B11">
        <v>1</v>
      </c>
      <c r="C11">
        <f>SUMIFS('Fish Roving'!I:I,'Fish Roving'!$D:$D,'Roving total'!$A11,'Fish Roving'!$B:$B,'Roving total'!$B11)</f>
        <v>29</v>
      </c>
      <c r="D11" s="7">
        <f>SUMIFS('Fish Roving'!N:N,'Fish Roving'!$D:$D,'Roving total'!$A11,'Fish Roving'!$B:$B,'Roving total'!$B11)</f>
        <v>5667.6489812273312</v>
      </c>
      <c r="E11" s="7">
        <f>SUMIFS('Fish Roving'!P:P,'Fish Roving'!$D:$D,'Roving total'!$A11,'Fish Roving'!$B:$B,'Roving total'!$B11)</f>
        <v>919.75408651761506</v>
      </c>
    </row>
    <row r="12" spans="1:5" x14ac:dyDescent="0.3">
      <c r="A12" t="s">
        <v>160</v>
      </c>
      <c r="B12">
        <v>2</v>
      </c>
      <c r="C12">
        <f>SUMIFS('Fish Roving'!I:I,'Fish Roving'!$D:$D,'Roving total'!$A12,'Fish Roving'!$B:$B,'Roving total'!$B12)</f>
        <v>29</v>
      </c>
      <c r="D12" s="7">
        <f>SUMIFS('Fish Roving'!N:N,'Fish Roving'!$D:$D,'Roving total'!$A12,'Fish Roving'!$B:$B,'Roving total'!$B12)</f>
        <v>3704.3290985488802</v>
      </c>
      <c r="E12" s="7">
        <f>SUMIFS('Fish Roving'!P:P,'Fish Roving'!$D:$D,'Roving total'!$A12,'Fish Roving'!$B:$B,'Roving total'!$B12)</f>
        <v>426.15814135217909</v>
      </c>
    </row>
    <row r="13" spans="1:5" x14ac:dyDescent="0.3">
      <c r="A13" t="s">
        <v>160</v>
      </c>
      <c r="B13">
        <v>3</v>
      </c>
      <c r="C13">
        <f>SUMIFS('Fish Roving'!I:I,'Fish Roving'!$D:$D,'Roving total'!$A13,'Fish Roving'!$B:$B,'Roving total'!$B13)</f>
        <v>18</v>
      </c>
      <c r="D13" s="7">
        <f>SUMIFS('Fish Roving'!N:N,'Fish Roving'!$D:$D,'Roving total'!$A13,'Fish Roving'!$B:$B,'Roving total'!$B13)</f>
        <v>3903.2646942575589</v>
      </c>
      <c r="E13" s="7">
        <f>SUMIFS('Fish Roving'!P:P,'Fish Roving'!$D:$D,'Roving total'!$A13,'Fish Roving'!$B:$B,'Roving total'!$B13)</f>
        <v>845.81616753024616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52FF3-9B21-41F7-A4B9-E1A7C893A3A3}">
  <dimension ref="A1:H25"/>
  <sheetViews>
    <sheetView workbookViewId="0">
      <selection activeCell="F13" sqref="F13"/>
    </sheetView>
    <sheetView workbookViewId="1"/>
  </sheetViews>
  <sheetFormatPr defaultRowHeight="14.4" x14ac:dyDescent="0.3"/>
  <cols>
    <col min="1" max="1" width="22.33203125" bestFit="1" customWidth="1"/>
    <col min="2" max="2" width="9.5546875" bestFit="1" customWidth="1"/>
    <col min="3" max="3" width="10.5546875" bestFit="1" customWidth="1"/>
    <col min="4" max="4" width="12.88671875" customWidth="1"/>
    <col min="5" max="5" width="11.33203125" bestFit="1" customWidth="1"/>
    <col min="6" max="6" width="14.33203125" customWidth="1"/>
  </cols>
  <sheetData>
    <row r="1" spans="1:8" x14ac:dyDescent="0.3">
      <c r="A1" t="s">
        <v>0</v>
      </c>
      <c r="B1" t="s">
        <v>140</v>
      </c>
      <c r="C1" t="s">
        <v>1</v>
      </c>
      <c r="D1" t="s">
        <v>2</v>
      </c>
      <c r="E1" t="s">
        <v>188</v>
      </c>
      <c r="F1" t="s">
        <v>73</v>
      </c>
      <c r="G1" t="s">
        <v>145</v>
      </c>
      <c r="H1" t="s">
        <v>141</v>
      </c>
    </row>
    <row r="2" spans="1:8" x14ac:dyDescent="0.3">
      <c r="A2" s="6">
        <v>44630</v>
      </c>
      <c r="B2">
        <v>2022</v>
      </c>
      <c r="C2" t="s">
        <v>137</v>
      </c>
      <c r="D2" t="s">
        <v>159</v>
      </c>
      <c r="E2" t="s">
        <v>176</v>
      </c>
      <c r="F2">
        <v>0</v>
      </c>
      <c r="G2">
        <f>F2/60</f>
        <v>0</v>
      </c>
      <c r="H2" t="s">
        <v>142</v>
      </c>
    </row>
    <row r="3" spans="1:8" x14ac:dyDescent="0.3">
      <c r="A3" s="6">
        <v>44630</v>
      </c>
      <c r="B3">
        <v>2022</v>
      </c>
      <c r="C3" t="s">
        <v>137</v>
      </c>
      <c r="D3" t="s">
        <v>159</v>
      </c>
      <c r="E3" t="s">
        <v>177</v>
      </c>
      <c r="F3">
        <v>0</v>
      </c>
      <c r="G3">
        <f t="shared" ref="G3:G25" si="0">F3/60</f>
        <v>0</v>
      </c>
      <c r="H3" t="s">
        <v>142</v>
      </c>
    </row>
    <row r="4" spans="1:8" x14ac:dyDescent="0.3">
      <c r="A4" s="6">
        <v>44630</v>
      </c>
      <c r="B4">
        <v>2022</v>
      </c>
      <c r="C4" t="s">
        <v>137</v>
      </c>
      <c r="D4" t="s">
        <v>159</v>
      </c>
      <c r="E4" t="s">
        <v>178</v>
      </c>
      <c r="F4">
        <v>0</v>
      </c>
      <c r="G4">
        <f t="shared" si="0"/>
        <v>0</v>
      </c>
      <c r="H4" t="s">
        <v>142</v>
      </c>
    </row>
    <row r="5" spans="1:8" x14ac:dyDescent="0.3">
      <c r="A5" s="6">
        <v>44623</v>
      </c>
      <c r="B5">
        <v>2022</v>
      </c>
      <c r="C5" t="s">
        <v>137</v>
      </c>
      <c r="D5" t="s">
        <v>162</v>
      </c>
      <c r="E5" t="s">
        <v>179</v>
      </c>
      <c r="F5">
        <v>0</v>
      </c>
      <c r="G5">
        <f t="shared" si="0"/>
        <v>0</v>
      </c>
      <c r="H5" t="s">
        <v>142</v>
      </c>
    </row>
    <row r="6" spans="1:8" x14ac:dyDescent="0.3">
      <c r="A6" s="6">
        <v>44623</v>
      </c>
      <c r="B6">
        <v>2022</v>
      </c>
      <c r="C6" t="s">
        <v>137</v>
      </c>
      <c r="D6" t="s">
        <v>162</v>
      </c>
      <c r="E6" t="s">
        <v>180</v>
      </c>
      <c r="F6">
        <v>4</v>
      </c>
      <c r="G6">
        <f t="shared" si="0"/>
        <v>6.6666666666666666E-2</v>
      </c>
      <c r="H6" t="s">
        <v>142</v>
      </c>
    </row>
    <row r="7" spans="1:8" x14ac:dyDescent="0.3">
      <c r="A7" s="6">
        <v>44623</v>
      </c>
      <c r="B7">
        <v>2022</v>
      </c>
      <c r="C7" t="s">
        <v>137</v>
      </c>
      <c r="D7" t="s">
        <v>162</v>
      </c>
      <c r="E7" t="s">
        <v>181</v>
      </c>
      <c r="F7">
        <v>1</v>
      </c>
      <c r="G7">
        <f t="shared" si="0"/>
        <v>1.6666666666666666E-2</v>
      </c>
      <c r="H7" t="s">
        <v>142</v>
      </c>
    </row>
    <row r="8" spans="1:8" x14ac:dyDescent="0.3">
      <c r="A8" s="6">
        <v>44684</v>
      </c>
      <c r="B8">
        <v>2022</v>
      </c>
      <c r="C8" t="s">
        <v>139</v>
      </c>
      <c r="D8" t="s">
        <v>160</v>
      </c>
      <c r="E8" t="s">
        <v>182</v>
      </c>
      <c r="F8">
        <v>0</v>
      </c>
      <c r="G8">
        <f t="shared" si="0"/>
        <v>0</v>
      </c>
      <c r="H8" t="s">
        <v>142</v>
      </c>
    </row>
    <row r="9" spans="1:8" x14ac:dyDescent="0.3">
      <c r="A9" s="6">
        <v>44684</v>
      </c>
      <c r="B9">
        <v>2022</v>
      </c>
      <c r="C9" t="s">
        <v>139</v>
      </c>
      <c r="D9" t="s">
        <v>160</v>
      </c>
      <c r="E9" t="s">
        <v>183</v>
      </c>
      <c r="F9">
        <v>2</v>
      </c>
      <c r="G9">
        <f t="shared" si="0"/>
        <v>3.3333333333333333E-2</v>
      </c>
      <c r="H9" t="s">
        <v>142</v>
      </c>
    </row>
    <row r="10" spans="1:8" x14ac:dyDescent="0.3">
      <c r="A10" s="6">
        <v>44684</v>
      </c>
      <c r="B10">
        <v>2022</v>
      </c>
      <c r="C10" t="s">
        <v>139</v>
      </c>
      <c r="D10" t="s">
        <v>160</v>
      </c>
      <c r="E10" t="s">
        <v>184</v>
      </c>
      <c r="F10">
        <v>0</v>
      </c>
      <c r="G10">
        <f t="shared" si="0"/>
        <v>0</v>
      </c>
      <c r="H10" t="s">
        <v>142</v>
      </c>
    </row>
    <row r="11" spans="1:8" x14ac:dyDescent="0.3">
      <c r="A11" s="6">
        <v>44678</v>
      </c>
      <c r="B11">
        <v>2022</v>
      </c>
      <c r="C11" t="s">
        <v>138</v>
      </c>
      <c r="D11" t="s">
        <v>161</v>
      </c>
      <c r="E11" t="s">
        <v>185</v>
      </c>
      <c r="F11">
        <v>2</v>
      </c>
      <c r="G11">
        <f t="shared" si="0"/>
        <v>3.3333333333333333E-2</v>
      </c>
      <c r="H11" s="8" t="s">
        <v>143</v>
      </c>
    </row>
    <row r="12" spans="1:8" x14ac:dyDescent="0.3">
      <c r="A12" s="6">
        <v>44678</v>
      </c>
      <c r="B12">
        <v>2022</v>
      </c>
      <c r="C12" t="s">
        <v>136</v>
      </c>
      <c r="D12" t="s">
        <v>161</v>
      </c>
      <c r="E12" t="s">
        <v>186</v>
      </c>
      <c r="F12">
        <v>2</v>
      </c>
      <c r="G12">
        <f t="shared" si="0"/>
        <v>3.3333333333333333E-2</v>
      </c>
      <c r="H12" s="8" t="s">
        <v>143</v>
      </c>
    </row>
    <row r="13" spans="1:8" x14ac:dyDescent="0.3">
      <c r="A13" s="6">
        <v>44678</v>
      </c>
      <c r="B13">
        <v>2022</v>
      </c>
      <c r="C13" t="s">
        <v>138</v>
      </c>
      <c r="D13" t="s">
        <v>161</v>
      </c>
      <c r="E13" t="s">
        <v>187</v>
      </c>
      <c r="F13">
        <v>1</v>
      </c>
      <c r="G13">
        <f t="shared" si="0"/>
        <v>1.6666666666666666E-2</v>
      </c>
      <c r="H13" s="8" t="s">
        <v>143</v>
      </c>
    </row>
    <row r="14" spans="1:8" x14ac:dyDescent="0.3">
      <c r="A14" s="6">
        <v>44999</v>
      </c>
      <c r="B14">
        <v>2023</v>
      </c>
      <c r="C14" t="s">
        <v>138</v>
      </c>
      <c r="D14" t="s">
        <v>162</v>
      </c>
      <c r="E14" t="s">
        <v>179</v>
      </c>
      <c r="F14">
        <v>1</v>
      </c>
      <c r="G14">
        <f t="shared" si="0"/>
        <v>1.6666666666666666E-2</v>
      </c>
      <c r="H14" s="8" t="s">
        <v>144</v>
      </c>
    </row>
    <row r="15" spans="1:8" x14ac:dyDescent="0.3">
      <c r="A15" s="6">
        <v>44999</v>
      </c>
      <c r="B15">
        <v>2023</v>
      </c>
      <c r="C15" t="s">
        <v>138</v>
      </c>
      <c r="D15" t="s">
        <v>162</v>
      </c>
      <c r="E15" t="s">
        <v>180</v>
      </c>
      <c r="F15">
        <v>3</v>
      </c>
      <c r="G15">
        <f t="shared" si="0"/>
        <v>0.05</v>
      </c>
      <c r="H15" s="8" t="s">
        <v>144</v>
      </c>
    </row>
    <row r="16" spans="1:8" x14ac:dyDescent="0.3">
      <c r="A16" s="6">
        <v>44999</v>
      </c>
      <c r="B16">
        <v>2023</v>
      </c>
      <c r="C16" t="s">
        <v>138</v>
      </c>
      <c r="D16" t="s">
        <v>162</v>
      </c>
      <c r="E16" t="s">
        <v>181</v>
      </c>
      <c r="F16">
        <v>0</v>
      </c>
      <c r="G16">
        <f t="shared" si="0"/>
        <v>0</v>
      </c>
      <c r="H16" s="8" t="s">
        <v>144</v>
      </c>
    </row>
    <row r="17" spans="1:8" x14ac:dyDescent="0.3">
      <c r="A17" s="6">
        <v>45013</v>
      </c>
      <c r="B17">
        <v>2023</v>
      </c>
      <c r="C17" t="s">
        <v>138</v>
      </c>
      <c r="D17" t="s">
        <v>159</v>
      </c>
      <c r="E17" t="s">
        <v>176</v>
      </c>
      <c r="F17">
        <v>0</v>
      </c>
      <c r="G17">
        <f t="shared" si="0"/>
        <v>0</v>
      </c>
      <c r="H17" s="8" t="s">
        <v>144</v>
      </c>
    </row>
    <row r="18" spans="1:8" x14ac:dyDescent="0.3">
      <c r="A18" s="6">
        <v>45013</v>
      </c>
      <c r="B18">
        <v>2023</v>
      </c>
      <c r="C18" t="s">
        <v>138</v>
      </c>
      <c r="D18" t="s">
        <v>159</v>
      </c>
      <c r="E18" t="s">
        <v>177</v>
      </c>
      <c r="F18">
        <v>0</v>
      </c>
      <c r="G18">
        <f t="shared" si="0"/>
        <v>0</v>
      </c>
      <c r="H18" s="8" t="s">
        <v>144</v>
      </c>
    </row>
    <row r="19" spans="1:8" x14ac:dyDescent="0.3">
      <c r="A19" s="6">
        <v>45013</v>
      </c>
      <c r="B19">
        <v>2023</v>
      </c>
      <c r="C19" t="s">
        <v>138</v>
      </c>
      <c r="D19" t="s">
        <v>159</v>
      </c>
      <c r="E19" t="s">
        <v>178</v>
      </c>
      <c r="F19">
        <v>0</v>
      </c>
      <c r="G19">
        <f t="shared" si="0"/>
        <v>0</v>
      </c>
      <c r="H19" s="8" t="s">
        <v>144</v>
      </c>
    </row>
    <row r="20" spans="1:8" x14ac:dyDescent="0.3">
      <c r="A20" s="6">
        <v>45013</v>
      </c>
      <c r="B20">
        <v>2023</v>
      </c>
      <c r="C20" t="s">
        <v>138</v>
      </c>
      <c r="D20" t="s">
        <v>160</v>
      </c>
      <c r="E20" t="s">
        <v>182</v>
      </c>
      <c r="F20">
        <v>0</v>
      </c>
      <c r="G20">
        <f t="shared" si="0"/>
        <v>0</v>
      </c>
      <c r="H20" s="8" t="s">
        <v>144</v>
      </c>
    </row>
    <row r="21" spans="1:8" x14ac:dyDescent="0.3">
      <c r="A21" s="6">
        <v>45013</v>
      </c>
      <c r="B21">
        <v>2023</v>
      </c>
      <c r="C21" t="s">
        <v>138</v>
      </c>
      <c r="D21" t="s">
        <v>160</v>
      </c>
      <c r="E21" t="s">
        <v>183</v>
      </c>
      <c r="F21">
        <v>0</v>
      </c>
      <c r="G21">
        <f t="shared" si="0"/>
        <v>0</v>
      </c>
      <c r="H21" s="8" t="s">
        <v>144</v>
      </c>
    </row>
    <row r="22" spans="1:8" x14ac:dyDescent="0.3">
      <c r="A22" s="6">
        <v>45013</v>
      </c>
      <c r="B22">
        <v>2023</v>
      </c>
      <c r="C22" t="s">
        <v>138</v>
      </c>
      <c r="D22" t="s">
        <v>160</v>
      </c>
      <c r="E22" t="s">
        <v>184</v>
      </c>
      <c r="F22">
        <v>0</v>
      </c>
      <c r="G22">
        <f t="shared" si="0"/>
        <v>0</v>
      </c>
      <c r="H22" s="8" t="s">
        <v>144</v>
      </c>
    </row>
    <row r="23" spans="1:8" x14ac:dyDescent="0.3">
      <c r="A23" s="6">
        <v>44999</v>
      </c>
      <c r="B23">
        <v>2023</v>
      </c>
      <c r="C23" t="s">
        <v>138</v>
      </c>
      <c r="D23" t="s">
        <v>161</v>
      </c>
      <c r="E23" t="s">
        <v>185</v>
      </c>
      <c r="F23">
        <v>66</v>
      </c>
      <c r="G23">
        <f t="shared" si="0"/>
        <v>1.1000000000000001</v>
      </c>
      <c r="H23" s="8" t="s">
        <v>143</v>
      </c>
    </row>
    <row r="24" spans="1:8" x14ac:dyDescent="0.3">
      <c r="A24" s="6">
        <v>44999</v>
      </c>
      <c r="B24">
        <v>2023</v>
      </c>
      <c r="C24" t="s">
        <v>138</v>
      </c>
      <c r="D24" t="s">
        <v>161</v>
      </c>
      <c r="E24" t="s">
        <v>186</v>
      </c>
      <c r="F24">
        <v>146</v>
      </c>
      <c r="G24">
        <f t="shared" si="0"/>
        <v>2.4333333333333331</v>
      </c>
      <c r="H24" s="8" t="s">
        <v>143</v>
      </c>
    </row>
    <row r="25" spans="1:8" x14ac:dyDescent="0.3">
      <c r="A25" s="6">
        <v>44999</v>
      </c>
      <c r="B25">
        <v>2023</v>
      </c>
      <c r="C25" t="s">
        <v>138</v>
      </c>
      <c r="D25" t="s">
        <v>161</v>
      </c>
      <c r="E25" t="s">
        <v>187</v>
      </c>
      <c r="F25">
        <v>46</v>
      </c>
      <c r="G25">
        <f t="shared" si="0"/>
        <v>0.76666666666666672</v>
      </c>
      <c r="H25" s="8" t="s">
        <v>143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C028-0D3B-4301-8B1E-9F2499FF736A}">
  <dimension ref="A1:N201"/>
  <sheetViews>
    <sheetView workbookViewId="0">
      <pane xSplit="9" ySplit="1" topLeftCell="J2" activePane="bottomRight" state="frozen"/>
      <selection pane="topRight" activeCell="J1" sqref="J1"/>
      <selection pane="bottomLeft" activeCell="A2" sqref="A2"/>
      <selection pane="bottomRight" activeCell="H188" sqref="H188"/>
    </sheetView>
    <sheetView workbookViewId="1">
      <pane ySplit="1" topLeftCell="A8" activePane="bottomLeft" state="frozen"/>
      <selection pane="bottomLeft" activeCell="M2" sqref="M2:M201"/>
    </sheetView>
  </sheetViews>
  <sheetFormatPr defaultColWidth="11.44140625" defaultRowHeight="14.4" x14ac:dyDescent="0.3"/>
  <cols>
    <col min="8" max="8" width="18.88671875" bestFit="1" customWidth="1"/>
    <col min="9" max="10" width="11.44140625" style="2"/>
  </cols>
  <sheetData>
    <row r="1" spans="1:14" x14ac:dyDescent="0.3">
      <c r="A1" t="s">
        <v>65</v>
      </c>
      <c r="B1" t="s">
        <v>66</v>
      </c>
      <c r="C1" t="s">
        <v>1</v>
      </c>
      <c r="D1" t="s">
        <v>2</v>
      </c>
      <c r="E1" t="s">
        <v>158</v>
      </c>
      <c r="F1" t="s">
        <v>67</v>
      </c>
      <c r="G1" t="s">
        <v>5</v>
      </c>
      <c r="H1" t="s">
        <v>68</v>
      </c>
      <c r="I1" s="2" t="s">
        <v>69</v>
      </c>
      <c r="J1" s="2" t="s">
        <v>171</v>
      </c>
      <c r="K1" t="s">
        <v>70</v>
      </c>
      <c r="L1" t="s">
        <v>166</v>
      </c>
      <c r="M1" t="s">
        <v>172</v>
      </c>
      <c r="N1" t="s">
        <v>71</v>
      </c>
    </row>
    <row r="2" spans="1:14" x14ac:dyDescent="0.3">
      <c r="A2" s="1">
        <v>45076</v>
      </c>
      <c r="B2" s="1" t="s">
        <v>79</v>
      </c>
      <c r="C2" s="1" t="s">
        <v>72</v>
      </c>
      <c r="D2" t="s">
        <v>161</v>
      </c>
      <c r="E2">
        <v>1</v>
      </c>
      <c r="F2">
        <v>3</v>
      </c>
      <c r="G2">
        <v>7</v>
      </c>
      <c r="H2" t="s">
        <v>76</v>
      </c>
      <c r="I2" s="2">
        <v>0.8</v>
      </c>
      <c r="J2" s="2">
        <v>0.8</v>
      </c>
      <c r="K2">
        <v>1</v>
      </c>
      <c r="L2">
        <f>K2/60*100</f>
        <v>1.6666666666666667</v>
      </c>
      <c r="M2" t="str">
        <f>IF(J2&lt;3.1,"micro","macro")</f>
        <v>micro</v>
      </c>
    </row>
    <row r="3" spans="1:14" x14ac:dyDescent="0.3">
      <c r="A3" s="1">
        <v>45076</v>
      </c>
      <c r="B3" s="1" t="s">
        <v>79</v>
      </c>
      <c r="C3" s="1" t="s">
        <v>72</v>
      </c>
      <c r="D3" t="s">
        <v>162</v>
      </c>
      <c r="E3">
        <v>1</v>
      </c>
      <c r="F3">
        <v>1</v>
      </c>
      <c r="G3">
        <v>6</v>
      </c>
      <c r="H3" t="s">
        <v>80</v>
      </c>
      <c r="I3" s="2" t="s">
        <v>81</v>
      </c>
      <c r="J3" s="2">
        <v>0.25</v>
      </c>
      <c r="K3">
        <f>SUM(3,11,25)</f>
        <v>39</v>
      </c>
      <c r="L3">
        <f t="shared" ref="L3:L66" si="0">K3/60*100</f>
        <v>65</v>
      </c>
      <c r="M3" t="str">
        <f t="shared" ref="M3:M66" si="1">IF(J3&lt;3.1,"micro","macro")</f>
        <v>micro</v>
      </c>
      <c r="N3" t="s">
        <v>82</v>
      </c>
    </row>
    <row r="4" spans="1:14" x14ac:dyDescent="0.3">
      <c r="A4" s="1">
        <v>45076</v>
      </c>
      <c r="B4" s="1" t="s">
        <v>79</v>
      </c>
      <c r="C4" s="1" t="s">
        <v>72</v>
      </c>
      <c r="D4" t="s">
        <v>162</v>
      </c>
      <c r="E4">
        <v>1</v>
      </c>
      <c r="F4">
        <v>1</v>
      </c>
      <c r="G4">
        <v>6</v>
      </c>
      <c r="H4" t="s">
        <v>75</v>
      </c>
      <c r="I4" s="2">
        <v>3.5</v>
      </c>
      <c r="J4" s="2">
        <v>3.5</v>
      </c>
      <c r="K4">
        <v>1</v>
      </c>
      <c r="L4">
        <f t="shared" si="0"/>
        <v>1.6666666666666667</v>
      </c>
      <c r="M4" t="str">
        <f t="shared" si="1"/>
        <v>macro</v>
      </c>
    </row>
    <row r="5" spans="1:14" x14ac:dyDescent="0.3">
      <c r="A5" s="1">
        <v>45076</v>
      </c>
      <c r="B5" s="1" t="s">
        <v>79</v>
      </c>
      <c r="C5" s="1" t="s">
        <v>72</v>
      </c>
      <c r="D5" t="s">
        <v>162</v>
      </c>
      <c r="E5">
        <v>1</v>
      </c>
      <c r="F5">
        <v>2</v>
      </c>
      <c r="G5">
        <v>5</v>
      </c>
      <c r="H5" t="s">
        <v>80</v>
      </c>
      <c r="I5" s="2" t="s">
        <v>81</v>
      </c>
      <c r="J5" s="2">
        <v>0.25</v>
      </c>
      <c r="K5">
        <v>45</v>
      </c>
      <c r="L5">
        <f t="shared" si="0"/>
        <v>75</v>
      </c>
      <c r="M5" t="str">
        <f t="shared" si="1"/>
        <v>micro</v>
      </c>
    </row>
    <row r="6" spans="1:14" x14ac:dyDescent="0.3">
      <c r="A6" s="1">
        <v>45076</v>
      </c>
      <c r="B6" s="1" t="s">
        <v>79</v>
      </c>
      <c r="C6" s="1" t="s">
        <v>72</v>
      </c>
      <c r="D6" t="s">
        <v>162</v>
      </c>
      <c r="E6">
        <v>1</v>
      </c>
      <c r="F6">
        <v>3</v>
      </c>
      <c r="G6">
        <v>5</v>
      </c>
      <c r="H6" t="s">
        <v>80</v>
      </c>
      <c r="I6" s="2" t="s">
        <v>81</v>
      </c>
      <c r="J6" s="2">
        <v>0.25</v>
      </c>
      <c r="K6">
        <v>47</v>
      </c>
      <c r="L6">
        <f t="shared" si="0"/>
        <v>78.333333333333329</v>
      </c>
      <c r="M6" t="str">
        <f t="shared" si="1"/>
        <v>micro</v>
      </c>
    </row>
    <row r="7" spans="1:14" x14ac:dyDescent="0.3">
      <c r="A7" s="1">
        <v>45076</v>
      </c>
      <c r="B7" s="1" t="s">
        <v>79</v>
      </c>
      <c r="C7" s="1" t="s">
        <v>72</v>
      </c>
      <c r="D7" t="s">
        <v>161</v>
      </c>
      <c r="E7">
        <v>1</v>
      </c>
      <c r="F7">
        <v>1</v>
      </c>
      <c r="G7">
        <v>7</v>
      </c>
      <c r="H7" t="s">
        <v>80</v>
      </c>
      <c r="I7" s="2" t="s">
        <v>81</v>
      </c>
      <c r="J7" s="2">
        <v>0.25</v>
      </c>
      <c r="K7">
        <f>SUM(60+60+100+75)</f>
        <v>295</v>
      </c>
      <c r="L7">
        <f t="shared" si="0"/>
        <v>491.66666666666669</v>
      </c>
      <c r="M7" t="str">
        <f t="shared" si="1"/>
        <v>micro</v>
      </c>
    </row>
    <row r="8" spans="1:14" x14ac:dyDescent="0.3">
      <c r="A8" s="1">
        <v>45076</v>
      </c>
      <c r="B8" s="1" t="s">
        <v>79</v>
      </c>
      <c r="C8" s="1" t="s">
        <v>72</v>
      </c>
      <c r="D8" t="s">
        <v>161</v>
      </c>
      <c r="E8">
        <v>1</v>
      </c>
      <c r="F8">
        <v>1</v>
      </c>
      <c r="G8">
        <v>7</v>
      </c>
      <c r="H8" t="s">
        <v>80</v>
      </c>
      <c r="I8" s="2" t="s">
        <v>83</v>
      </c>
      <c r="J8" s="2">
        <v>0.75</v>
      </c>
      <c r="K8">
        <f>SUM(10,10,25,10,10,15)</f>
        <v>80</v>
      </c>
      <c r="L8">
        <f t="shared" si="0"/>
        <v>133.33333333333331</v>
      </c>
      <c r="M8" t="str">
        <f t="shared" si="1"/>
        <v>micro</v>
      </c>
    </row>
    <row r="9" spans="1:14" x14ac:dyDescent="0.3">
      <c r="A9" s="1">
        <v>45076</v>
      </c>
      <c r="B9" s="1" t="s">
        <v>79</v>
      </c>
      <c r="C9" s="1" t="s">
        <v>72</v>
      </c>
      <c r="D9" t="s">
        <v>161</v>
      </c>
      <c r="E9">
        <v>1</v>
      </c>
      <c r="F9">
        <v>1</v>
      </c>
      <c r="G9">
        <v>7</v>
      </c>
      <c r="H9" t="s">
        <v>80</v>
      </c>
      <c r="I9" s="2" t="s">
        <v>84</v>
      </c>
      <c r="J9" s="2">
        <v>1.25</v>
      </c>
      <c r="K9">
        <v>5</v>
      </c>
      <c r="L9">
        <f t="shared" si="0"/>
        <v>8.3333333333333321</v>
      </c>
      <c r="M9" t="str">
        <f t="shared" si="1"/>
        <v>micro</v>
      </c>
    </row>
    <row r="10" spans="1:14" x14ac:dyDescent="0.3">
      <c r="A10" s="1">
        <v>45076</v>
      </c>
      <c r="B10" s="1" t="s">
        <v>79</v>
      </c>
      <c r="C10" s="1" t="s">
        <v>72</v>
      </c>
      <c r="D10" t="s">
        <v>161</v>
      </c>
      <c r="E10">
        <v>1</v>
      </c>
      <c r="F10">
        <v>2</v>
      </c>
      <c r="G10">
        <v>7</v>
      </c>
      <c r="H10" t="s">
        <v>80</v>
      </c>
      <c r="I10" s="2" t="s">
        <v>81</v>
      </c>
      <c r="J10" s="2">
        <v>0.25</v>
      </c>
      <c r="K10">
        <f>SUM(100,50,50,265)</f>
        <v>465</v>
      </c>
      <c r="L10">
        <f t="shared" si="0"/>
        <v>775</v>
      </c>
      <c r="M10" t="str">
        <f t="shared" si="1"/>
        <v>micro</v>
      </c>
    </row>
    <row r="11" spans="1:14" x14ac:dyDescent="0.3">
      <c r="A11" s="1">
        <v>45076</v>
      </c>
      <c r="B11" s="1" t="s">
        <v>79</v>
      </c>
      <c r="C11" s="1" t="s">
        <v>72</v>
      </c>
      <c r="D11" t="s">
        <v>161</v>
      </c>
      <c r="E11">
        <v>1</v>
      </c>
      <c r="F11">
        <v>2</v>
      </c>
      <c r="G11">
        <v>7</v>
      </c>
      <c r="H11" t="s">
        <v>80</v>
      </c>
      <c r="I11" s="2" t="s">
        <v>83</v>
      </c>
      <c r="J11" s="2">
        <v>0.75</v>
      </c>
      <c r="K11">
        <f>SUM(20,40,65,25)</f>
        <v>150</v>
      </c>
      <c r="L11">
        <f t="shared" si="0"/>
        <v>250</v>
      </c>
      <c r="M11" t="str">
        <f t="shared" si="1"/>
        <v>micro</v>
      </c>
    </row>
    <row r="12" spans="1:14" x14ac:dyDescent="0.3">
      <c r="A12" s="1">
        <v>45076</v>
      </c>
      <c r="B12" s="1" t="s">
        <v>79</v>
      </c>
      <c r="C12" s="1" t="s">
        <v>72</v>
      </c>
      <c r="D12" t="s">
        <v>161</v>
      </c>
      <c r="E12">
        <v>1</v>
      </c>
      <c r="F12">
        <v>1</v>
      </c>
      <c r="G12">
        <v>7</v>
      </c>
      <c r="H12" t="s">
        <v>85</v>
      </c>
      <c r="I12" s="2" t="s">
        <v>83</v>
      </c>
      <c r="J12" s="2">
        <v>0.75</v>
      </c>
      <c r="K12">
        <v>15</v>
      </c>
      <c r="L12">
        <f t="shared" si="0"/>
        <v>25</v>
      </c>
      <c r="M12" t="str">
        <f t="shared" si="1"/>
        <v>micro</v>
      </c>
    </row>
    <row r="13" spans="1:14" x14ac:dyDescent="0.3">
      <c r="A13" s="1">
        <v>45076</v>
      </c>
      <c r="B13" s="1" t="s">
        <v>79</v>
      </c>
      <c r="C13" s="1" t="s">
        <v>72</v>
      </c>
      <c r="D13" t="s">
        <v>161</v>
      </c>
      <c r="E13">
        <v>1</v>
      </c>
      <c r="F13">
        <v>2</v>
      </c>
      <c r="G13">
        <v>7</v>
      </c>
      <c r="H13" t="s">
        <v>75</v>
      </c>
      <c r="I13" s="2">
        <v>3.5</v>
      </c>
      <c r="J13" s="2">
        <v>3.5</v>
      </c>
      <c r="K13">
        <v>1</v>
      </c>
      <c r="L13">
        <f t="shared" si="0"/>
        <v>1.6666666666666667</v>
      </c>
      <c r="M13" t="str">
        <f t="shared" si="1"/>
        <v>macro</v>
      </c>
    </row>
    <row r="14" spans="1:14" x14ac:dyDescent="0.3">
      <c r="A14" s="1">
        <v>45076</v>
      </c>
      <c r="B14" s="1" t="s">
        <v>79</v>
      </c>
      <c r="C14" s="1" t="s">
        <v>72</v>
      </c>
      <c r="D14" t="s">
        <v>161</v>
      </c>
      <c r="E14">
        <v>1</v>
      </c>
      <c r="F14">
        <v>2</v>
      </c>
      <c r="G14">
        <v>7</v>
      </c>
      <c r="H14" t="s">
        <v>85</v>
      </c>
      <c r="I14" s="2" t="s">
        <v>83</v>
      </c>
      <c r="J14" s="2">
        <v>0.75</v>
      </c>
      <c r="K14">
        <v>25</v>
      </c>
      <c r="L14">
        <f t="shared" si="0"/>
        <v>41.666666666666671</v>
      </c>
      <c r="M14" t="str">
        <f t="shared" si="1"/>
        <v>micro</v>
      </c>
    </row>
    <row r="15" spans="1:14" x14ac:dyDescent="0.3">
      <c r="A15" s="1">
        <v>45076</v>
      </c>
      <c r="B15" s="1" t="s">
        <v>79</v>
      </c>
      <c r="C15" s="1" t="s">
        <v>72</v>
      </c>
      <c r="D15" t="s">
        <v>161</v>
      </c>
      <c r="E15">
        <v>1</v>
      </c>
      <c r="F15">
        <v>3</v>
      </c>
      <c r="G15">
        <v>7</v>
      </c>
      <c r="H15" t="s">
        <v>85</v>
      </c>
      <c r="I15" s="2" t="s">
        <v>83</v>
      </c>
      <c r="J15" s="2">
        <v>0.75</v>
      </c>
      <c r="K15">
        <v>10</v>
      </c>
      <c r="L15">
        <f t="shared" si="0"/>
        <v>16.666666666666664</v>
      </c>
      <c r="M15" t="str">
        <f t="shared" si="1"/>
        <v>micro</v>
      </c>
    </row>
    <row r="16" spans="1:14" x14ac:dyDescent="0.3">
      <c r="A16" s="1">
        <v>45076</v>
      </c>
      <c r="B16" s="1" t="s">
        <v>79</v>
      </c>
      <c r="C16" s="1" t="s">
        <v>72</v>
      </c>
      <c r="D16" t="s">
        <v>161</v>
      </c>
      <c r="E16">
        <v>1</v>
      </c>
      <c r="F16">
        <v>3</v>
      </c>
      <c r="G16">
        <v>7</v>
      </c>
      <c r="H16" t="s">
        <v>80</v>
      </c>
      <c r="I16" s="2" t="s">
        <v>81</v>
      </c>
      <c r="J16" s="2">
        <v>0.25</v>
      </c>
      <c r="K16">
        <v>166</v>
      </c>
      <c r="L16">
        <f t="shared" si="0"/>
        <v>276.66666666666669</v>
      </c>
      <c r="M16" t="str">
        <f t="shared" si="1"/>
        <v>micro</v>
      </c>
    </row>
    <row r="17" spans="1:14" x14ac:dyDescent="0.3">
      <c r="A17" s="1">
        <v>45076</v>
      </c>
      <c r="B17" s="1" t="s">
        <v>79</v>
      </c>
      <c r="C17" s="1" t="s">
        <v>72</v>
      </c>
      <c r="D17" t="s">
        <v>161</v>
      </c>
      <c r="E17">
        <v>1</v>
      </c>
      <c r="F17">
        <v>3</v>
      </c>
      <c r="G17">
        <v>7</v>
      </c>
      <c r="H17" t="s">
        <v>80</v>
      </c>
      <c r="I17" s="2" t="s">
        <v>83</v>
      </c>
      <c r="J17" s="2">
        <v>0.75</v>
      </c>
      <c r="K17">
        <v>40</v>
      </c>
      <c r="L17">
        <f t="shared" si="0"/>
        <v>66.666666666666657</v>
      </c>
      <c r="M17" t="str">
        <f t="shared" si="1"/>
        <v>micro</v>
      </c>
    </row>
    <row r="18" spans="1:14" x14ac:dyDescent="0.3">
      <c r="A18" s="1">
        <v>45076</v>
      </c>
      <c r="B18" s="1" t="s">
        <v>79</v>
      </c>
      <c r="C18" s="1" t="s">
        <v>72</v>
      </c>
      <c r="D18" t="s">
        <v>161</v>
      </c>
      <c r="E18">
        <v>1</v>
      </c>
      <c r="F18">
        <v>3</v>
      </c>
      <c r="G18">
        <v>7</v>
      </c>
      <c r="H18" t="s">
        <v>80</v>
      </c>
      <c r="I18" s="2" t="s">
        <v>84</v>
      </c>
      <c r="J18" s="2">
        <v>1.25</v>
      </c>
      <c r="K18">
        <v>2</v>
      </c>
      <c r="L18">
        <f t="shared" si="0"/>
        <v>3.3333333333333335</v>
      </c>
      <c r="M18" t="str">
        <f t="shared" si="1"/>
        <v>micro</v>
      </c>
    </row>
    <row r="19" spans="1:14" x14ac:dyDescent="0.3">
      <c r="A19" s="1">
        <v>45076</v>
      </c>
      <c r="B19" s="1" t="s">
        <v>79</v>
      </c>
      <c r="C19" s="1" t="s">
        <v>72</v>
      </c>
      <c r="D19" t="s">
        <v>161</v>
      </c>
      <c r="E19">
        <v>1</v>
      </c>
      <c r="F19">
        <v>3</v>
      </c>
      <c r="G19">
        <v>7</v>
      </c>
      <c r="H19" t="s">
        <v>75</v>
      </c>
      <c r="I19" s="2">
        <v>3.8</v>
      </c>
      <c r="J19" s="2">
        <v>3.8</v>
      </c>
      <c r="K19">
        <v>1</v>
      </c>
      <c r="L19">
        <f t="shared" si="0"/>
        <v>1.6666666666666667</v>
      </c>
      <c r="M19" t="str">
        <f t="shared" si="1"/>
        <v>macro</v>
      </c>
    </row>
    <row r="20" spans="1:14" x14ac:dyDescent="0.3">
      <c r="A20" s="1">
        <v>45076</v>
      </c>
      <c r="B20" s="1" t="s">
        <v>79</v>
      </c>
      <c r="C20" s="1" t="s">
        <v>72</v>
      </c>
      <c r="D20" t="s">
        <v>162</v>
      </c>
      <c r="E20">
        <v>1</v>
      </c>
      <c r="F20">
        <v>2</v>
      </c>
      <c r="G20">
        <v>5</v>
      </c>
      <c r="H20" t="s">
        <v>76</v>
      </c>
      <c r="I20" s="2">
        <v>1.9</v>
      </c>
      <c r="J20" s="2">
        <v>1.9</v>
      </c>
      <c r="K20">
        <v>1</v>
      </c>
      <c r="L20">
        <f t="shared" si="0"/>
        <v>1.6666666666666667</v>
      </c>
      <c r="M20" t="str">
        <f t="shared" si="1"/>
        <v>micro</v>
      </c>
    </row>
    <row r="21" spans="1:14" x14ac:dyDescent="0.3">
      <c r="A21" s="1">
        <v>45076</v>
      </c>
      <c r="B21" s="1" t="s">
        <v>79</v>
      </c>
      <c r="C21" s="1" t="s">
        <v>72</v>
      </c>
      <c r="D21" t="s">
        <v>162</v>
      </c>
      <c r="E21">
        <v>1</v>
      </c>
      <c r="F21">
        <v>1</v>
      </c>
      <c r="G21">
        <v>6</v>
      </c>
      <c r="H21" t="s">
        <v>76</v>
      </c>
      <c r="I21" s="2">
        <v>2.6</v>
      </c>
      <c r="J21" s="2">
        <v>2.6</v>
      </c>
      <c r="K21">
        <v>1</v>
      </c>
      <c r="L21">
        <f t="shared" si="0"/>
        <v>1.6666666666666667</v>
      </c>
      <c r="M21" t="str">
        <f t="shared" si="1"/>
        <v>micro</v>
      </c>
    </row>
    <row r="22" spans="1:14" x14ac:dyDescent="0.3">
      <c r="A22" s="1">
        <v>45076</v>
      </c>
      <c r="B22" s="1" t="s">
        <v>79</v>
      </c>
      <c r="C22" s="1" t="s">
        <v>72</v>
      </c>
      <c r="D22" t="s">
        <v>161</v>
      </c>
      <c r="E22">
        <v>1</v>
      </c>
      <c r="F22">
        <v>1</v>
      </c>
      <c r="G22">
        <v>7</v>
      </c>
      <c r="H22" t="s">
        <v>85</v>
      </c>
      <c r="I22" s="2" t="s">
        <v>81</v>
      </c>
      <c r="J22" s="2">
        <v>0.25</v>
      </c>
      <c r="K22">
        <v>5</v>
      </c>
      <c r="L22">
        <f t="shared" si="0"/>
        <v>8.3333333333333321</v>
      </c>
      <c r="M22" t="str">
        <f t="shared" si="1"/>
        <v>micro</v>
      </c>
    </row>
    <row r="23" spans="1:14" x14ac:dyDescent="0.3">
      <c r="A23" s="1">
        <v>45076</v>
      </c>
      <c r="B23" s="1" t="s">
        <v>79</v>
      </c>
      <c r="C23" s="1" t="s">
        <v>72</v>
      </c>
      <c r="D23" t="s">
        <v>161</v>
      </c>
      <c r="E23">
        <v>1</v>
      </c>
      <c r="F23">
        <v>1</v>
      </c>
      <c r="G23">
        <v>7</v>
      </c>
      <c r="H23" t="s">
        <v>76</v>
      </c>
      <c r="I23" s="2">
        <v>2.6</v>
      </c>
      <c r="J23" s="2">
        <v>2.6</v>
      </c>
      <c r="K23">
        <v>1</v>
      </c>
      <c r="L23">
        <f t="shared" si="0"/>
        <v>1.6666666666666667</v>
      </c>
      <c r="M23" t="str">
        <f t="shared" si="1"/>
        <v>micro</v>
      </c>
    </row>
    <row r="24" spans="1:14" x14ac:dyDescent="0.3">
      <c r="A24" s="1">
        <v>45076</v>
      </c>
      <c r="B24" s="1" t="s">
        <v>79</v>
      </c>
      <c r="C24" s="1" t="s">
        <v>72</v>
      </c>
      <c r="D24" t="s">
        <v>161</v>
      </c>
      <c r="E24">
        <v>1</v>
      </c>
      <c r="F24">
        <v>2</v>
      </c>
      <c r="G24">
        <v>7</v>
      </c>
      <c r="H24" t="s">
        <v>76</v>
      </c>
      <c r="I24" s="2">
        <v>4.5</v>
      </c>
      <c r="J24" s="2">
        <v>4.5</v>
      </c>
      <c r="K24">
        <v>1</v>
      </c>
      <c r="L24">
        <f t="shared" si="0"/>
        <v>1.6666666666666667</v>
      </c>
      <c r="M24" t="str">
        <f t="shared" si="1"/>
        <v>macro</v>
      </c>
      <c r="N24" t="s">
        <v>86</v>
      </c>
    </row>
    <row r="25" spans="1:14" x14ac:dyDescent="0.3">
      <c r="A25" s="1">
        <v>45076</v>
      </c>
      <c r="B25" s="1" t="s">
        <v>79</v>
      </c>
      <c r="C25" s="1" t="s">
        <v>72</v>
      </c>
      <c r="D25" t="s">
        <v>161</v>
      </c>
      <c r="E25">
        <v>1</v>
      </c>
      <c r="F25">
        <v>2</v>
      </c>
      <c r="G25">
        <v>7</v>
      </c>
      <c r="H25" t="s">
        <v>76</v>
      </c>
      <c r="I25" s="2">
        <v>4.9000000000000004</v>
      </c>
      <c r="J25" s="2">
        <v>4.9000000000000004</v>
      </c>
      <c r="K25">
        <v>1</v>
      </c>
      <c r="L25">
        <f t="shared" si="0"/>
        <v>1.6666666666666667</v>
      </c>
      <c r="M25" t="str">
        <f t="shared" si="1"/>
        <v>macro</v>
      </c>
    </row>
    <row r="26" spans="1:14" x14ac:dyDescent="0.3">
      <c r="A26" s="1">
        <v>45076</v>
      </c>
      <c r="B26" s="1" t="s">
        <v>79</v>
      </c>
      <c r="C26" s="1" t="s">
        <v>72</v>
      </c>
      <c r="D26" t="s">
        <v>161</v>
      </c>
      <c r="E26">
        <v>1</v>
      </c>
      <c r="F26">
        <v>2</v>
      </c>
      <c r="G26">
        <v>7</v>
      </c>
      <c r="H26" t="s">
        <v>85</v>
      </c>
      <c r="I26" s="2" t="s">
        <v>81</v>
      </c>
      <c r="J26" s="2">
        <v>0.25</v>
      </c>
      <c r="K26">
        <v>10</v>
      </c>
      <c r="L26">
        <f t="shared" si="0"/>
        <v>16.666666666666664</v>
      </c>
      <c r="M26" t="str">
        <f t="shared" si="1"/>
        <v>micro</v>
      </c>
    </row>
    <row r="27" spans="1:14" x14ac:dyDescent="0.3">
      <c r="A27" s="1">
        <v>45076</v>
      </c>
      <c r="B27" s="1" t="s">
        <v>79</v>
      </c>
      <c r="C27" s="1" t="s">
        <v>72</v>
      </c>
      <c r="D27" t="s">
        <v>161</v>
      </c>
      <c r="E27">
        <v>1</v>
      </c>
      <c r="F27">
        <v>3</v>
      </c>
      <c r="G27">
        <v>7</v>
      </c>
      <c r="H27" t="s">
        <v>85</v>
      </c>
      <c r="I27" s="2" t="s">
        <v>87</v>
      </c>
      <c r="J27" s="2">
        <v>0.5</v>
      </c>
      <c r="K27">
        <v>15</v>
      </c>
      <c r="L27">
        <f t="shared" si="0"/>
        <v>25</v>
      </c>
      <c r="M27" t="str">
        <f t="shared" si="1"/>
        <v>micro</v>
      </c>
    </row>
    <row r="28" spans="1:14" x14ac:dyDescent="0.3">
      <c r="A28" s="1">
        <v>45076</v>
      </c>
      <c r="B28" s="1" t="s">
        <v>79</v>
      </c>
      <c r="C28" s="1" t="s">
        <v>72</v>
      </c>
      <c r="D28" t="s">
        <v>161</v>
      </c>
      <c r="E28">
        <v>1</v>
      </c>
      <c r="F28">
        <v>3</v>
      </c>
      <c r="G28">
        <v>7</v>
      </c>
      <c r="H28" t="s">
        <v>85</v>
      </c>
      <c r="I28" s="2" t="s">
        <v>84</v>
      </c>
      <c r="J28" s="2">
        <v>1.25</v>
      </c>
      <c r="K28">
        <v>2</v>
      </c>
      <c r="L28">
        <f t="shared" si="0"/>
        <v>3.3333333333333335</v>
      </c>
      <c r="M28" t="str">
        <f t="shared" si="1"/>
        <v>micro</v>
      </c>
    </row>
    <row r="29" spans="1:14" x14ac:dyDescent="0.3">
      <c r="A29" s="1">
        <v>45076</v>
      </c>
      <c r="B29" s="1" t="s">
        <v>79</v>
      </c>
      <c r="C29" s="1" t="s">
        <v>72</v>
      </c>
      <c r="D29" t="s">
        <v>162</v>
      </c>
      <c r="E29">
        <v>1</v>
      </c>
      <c r="F29">
        <v>1</v>
      </c>
      <c r="G29">
        <v>6</v>
      </c>
      <c r="H29" t="s">
        <v>78</v>
      </c>
      <c r="I29" s="2">
        <v>1.6</v>
      </c>
      <c r="J29" s="2">
        <v>1.6</v>
      </c>
      <c r="K29">
        <v>1</v>
      </c>
      <c r="L29">
        <f t="shared" si="0"/>
        <v>1.6666666666666667</v>
      </c>
      <c r="M29" t="str">
        <f t="shared" si="1"/>
        <v>micro</v>
      </c>
    </row>
    <row r="30" spans="1:14" x14ac:dyDescent="0.3">
      <c r="A30" s="1">
        <v>45076</v>
      </c>
      <c r="B30" s="1" t="s">
        <v>79</v>
      </c>
      <c r="C30" s="1" t="s">
        <v>72</v>
      </c>
      <c r="D30" t="s">
        <v>162</v>
      </c>
      <c r="E30">
        <v>1</v>
      </c>
      <c r="F30">
        <v>1</v>
      </c>
      <c r="G30">
        <v>6</v>
      </c>
      <c r="H30" t="s">
        <v>78</v>
      </c>
      <c r="I30" s="2">
        <v>0.4</v>
      </c>
      <c r="J30" s="2">
        <v>0.4</v>
      </c>
      <c r="K30">
        <v>1</v>
      </c>
      <c r="L30">
        <f t="shared" si="0"/>
        <v>1.6666666666666667</v>
      </c>
      <c r="M30" t="str">
        <f t="shared" si="1"/>
        <v>micro</v>
      </c>
    </row>
    <row r="31" spans="1:14" x14ac:dyDescent="0.3">
      <c r="A31" s="1">
        <v>45076</v>
      </c>
      <c r="B31" s="1" t="s">
        <v>79</v>
      </c>
      <c r="C31" s="1" t="s">
        <v>72</v>
      </c>
      <c r="D31" t="s">
        <v>161</v>
      </c>
      <c r="E31">
        <v>1</v>
      </c>
      <c r="F31">
        <v>1</v>
      </c>
      <c r="G31">
        <v>7</v>
      </c>
      <c r="H31" t="s">
        <v>85</v>
      </c>
      <c r="I31" s="2" t="s">
        <v>88</v>
      </c>
      <c r="J31" s="2">
        <v>1.75</v>
      </c>
      <c r="K31">
        <v>5</v>
      </c>
      <c r="L31">
        <f t="shared" si="0"/>
        <v>8.3333333333333321</v>
      </c>
      <c r="M31" t="str">
        <f t="shared" si="1"/>
        <v>micro</v>
      </c>
    </row>
    <row r="32" spans="1:14" x14ac:dyDescent="0.3">
      <c r="A32" s="1">
        <v>45097</v>
      </c>
      <c r="B32" s="1" t="s">
        <v>79</v>
      </c>
      <c r="C32" s="1" t="s">
        <v>72</v>
      </c>
      <c r="D32" t="s">
        <v>161</v>
      </c>
      <c r="E32">
        <v>2</v>
      </c>
      <c r="F32">
        <v>1</v>
      </c>
      <c r="G32">
        <v>7</v>
      </c>
      <c r="H32" t="s">
        <v>76</v>
      </c>
      <c r="I32" s="2">
        <v>1.1000000000000001</v>
      </c>
      <c r="J32" s="2">
        <v>1.1000000000000001</v>
      </c>
      <c r="K32">
        <v>1</v>
      </c>
      <c r="L32">
        <f t="shared" si="0"/>
        <v>1.6666666666666667</v>
      </c>
      <c r="M32" t="str">
        <f t="shared" si="1"/>
        <v>micro</v>
      </c>
    </row>
    <row r="33" spans="1:13" x14ac:dyDescent="0.3">
      <c r="A33" s="1">
        <v>45097</v>
      </c>
      <c r="B33" s="1" t="s">
        <v>79</v>
      </c>
      <c r="C33" s="1" t="s">
        <v>72</v>
      </c>
      <c r="D33" t="s">
        <v>161</v>
      </c>
      <c r="E33">
        <v>2</v>
      </c>
      <c r="F33">
        <v>1</v>
      </c>
      <c r="G33">
        <v>7</v>
      </c>
      <c r="H33" t="s">
        <v>85</v>
      </c>
      <c r="I33" s="2" t="s">
        <v>83</v>
      </c>
      <c r="J33" s="2">
        <v>0.75</v>
      </c>
      <c r="K33">
        <f>SUM(15,10,32)</f>
        <v>57</v>
      </c>
      <c r="L33">
        <f t="shared" si="0"/>
        <v>95</v>
      </c>
      <c r="M33" t="str">
        <f t="shared" si="1"/>
        <v>micro</v>
      </c>
    </row>
    <row r="34" spans="1:13" x14ac:dyDescent="0.3">
      <c r="A34" s="1">
        <v>45097</v>
      </c>
      <c r="B34" s="1" t="s">
        <v>79</v>
      </c>
      <c r="C34" s="1" t="s">
        <v>72</v>
      </c>
      <c r="D34" t="s">
        <v>162</v>
      </c>
      <c r="E34">
        <v>2</v>
      </c>
      <c r="F34">
        <v>1</v>
      </c>
      <c r="G34">
        <v>6</v>
      </c>
      <c r="H34" t="s">
        <v>76</v>
      </c>
      <c r="I34" s="2">
        <v>1.8</v>
      </c>
      <c r="J34" s="2">
        <v>1.8</v>
      </c>
      <c r="K34">
        <v>1</v>
      </c>
      <c r="L34">
        <f t="shared" si="0"/>
        <v>1.6666666666666667</v>
      </c>
      <c r="M34" t="str">
        <f t="shared" si="1"/>
        <v>micro</v>
      </c>
    </row>
    <row r="35" spans="1:13" x14ac:dyDescent="0.3">
      <c r="A35" s="1">
        <v>45097</v>
      </c>
      <c r="B35" s="1" t="s">
        <v>79</v>
      </c>
      <c r="C35" s="1" t="s">
        <v>72</v>
      </c>
      <c r="D35" t="s">
        <v>161</v>
      </c>
      <c r="E35">
        <v>2</v>
      </c>
      <c r="F35">
        <v>1</v>
      </c>
      <c r="G35">
        <v>7</v>
      </c>
      <c r="H35" t="s">
        <v>76</v>
      </c>
      <c r="I35" s="2">
        <v>2</v>
      </c>
      <c r="J35" s="2">
        <v>2</v>
      </c>
      <c r="K35">
        <v>1</v>
      </c>
      <c r="L35">
        <f t="shared" si="0"/>
        <v>1.6666666666666667</v>
      </c>
      <c r="M35" t="str">
        <f t="shared" si="1"/>
        <v>micro</v>
      </c>
    </row>
    <row r="36" spans="1:13" x14ac:dyDescent="0.3">
      <c r="A36" s="1">
        <v>45097</v>
      </c>
      <c r="B36" s="1" t="s">
        <v>79</v>
      </c>
      <c r="C36" s="1" t="s">
        <v>72</v>
      </c>
      <c r="D36" t="s">
        <v>161</v>
      </c>
      <c r="E36">
        <v>2</v>
      </c>
      <c r="F36">
        <v>1</v>
      </c>
      <c r="G36">
        <v>7</v>
      </c>
      <c r="H36" t="s">
        <v>75</v>
      </c>
      <c r="I36" s="2">
        <v>4.4000000000000004</v>
      </c>
      <c r="J36" s="2">
        <v>4.4000000000000004</v>
      </c>
      <c r="K36">
        <v>1</v>
      </c>
      <c r="L36">
        <f t="shared" si="0"/>
        <v>1.6666666666666667</v>
      </c>
      <c r="M36" t="str">
        <f t="shared" si="1"/>
        <v>macro</v>
      </c>
    </row>
    <row r="37" spans="1:13" x14ac:dyDescent="0.3">
      <c r="A37" s="1">
        <v>45097</v>
      </c>
      <c r="B37" s="1" t="s">
        <v>79</v>
      </c>
      <c r="C37" s="1" t="s">
        <v>72</v>
      </c>
      <c r="D37" t="s">
        <v>161</v>
      </c>
      <c r="E37">
        <v>2</v>
      </c>
      <c r="F37">
        <v>1</v>
      </c>
      <c r="G37">
        <v>7</v>
      </c>
      <c r="H37" t="s">
        <v>75</v>
      </c>
      <c r="I37" s="2">
        <v>4.5999999999999996</v>
      </c>
      <c r="J37" s="2">
        <v>4.5999999999999996</v>
      </c>
      <c r="K37">
        <v>1</v>
      </c>
      <c r="L37">
        <f t="shared" si="0"/>
        <v>1.6666666666666667</v>
      </c>
      <c r="M37" t="str">
        <f t="shared" si="1"/>
        <v>macro</v>
      </c>
    </row>
    <row r="38" spans="1:13" x14ac:dyDescent="0.3">
      <c r="A38" s="1">
        <v>45097</v>
      </c>
      <c r="B38" s="1" t="s">
        <v>79</v>
      </c>
      <c r="C38" s="1" t="s">
        <v>72</v>
      </c>
      <c r="D38" t="s">
        <v>161</v>
      </c>
      <c r="E38">
        <v>2</v>
      </c>
      <c r="F38">
        <v>1</v>
      </c>
      <c r="G38">
        <v>7</v>
      </c>
      <c r="H38" t="s">
        <v>75</v>
      </c>
      <c r="I38" s="2">
        <v>4.7</v>
      </c>
      <c r="J38" s="2">
        <v>4.7</v>
      </c>
      <c r="K38">
        <v>1</v>
      </c>
      <c r="L38">
        <f t="shared" si="0"/>
        <v>1.6666666666666667</v>
      </c>
      <c r="M38" t="str">
        <f t="shared" si="1"/>
        <v>macro</v>
      </c>
    </row>
    <row r="39" spans="1:13" x14ac:dyDescent="0.3">
      <c r="A39" s="1">
        <v>45097</v>
      </c>
      <c r="B39" s="1" t="s">
        <v>79</v>
      </c>
      <c r="C39" s="1" t="s">
        <v>72</v>
      </c>
      <c r="D39" t="s">
        <v>161</v>
      </c>
      <c r="E39">
        <v>2</v>
      </c>
      <c r="F39">
        <v>1</v>
      </c>
      <c r="G39">
        <v>7</v>
      </c>
      <c r="H39" t="s">
        <v>80</v>
      </c>
      <c r="I39" s="2" t="s">
        <v>81</v>
      </c>
      <c r="J39" s="2">
        <v>0.25</v>
      </c>
      <c r="K39">
        <f>SUM(25,60,210)</f>
        <v>295</v>
      </c>
      <c r="L39">
        <f t="shared" si="0"/>
        <v>491.66666666666669</v>
      </c>
      <c r="M39" t="str">
        <f t="shared" si="1"/>
        <v>micro</v>
      </c>
    </row>
    <row r="40" spans="1:13" x14ac:dyDescent="0.3">
      <c r="A40" s="1">
        <v>45097</v>
      </c>
      <c r="B40" s="1" t="s">
        <v>79</v>
      </c>
      <c r="C40" s="1" t="s">
        <v>72</v>
      </c>
      <c r="D40" t="s">
        <v>161</v>
      </c>
      <c r="E40">
        <v>2</v>
      </c>
      <c r="F40">
        <v>1</v>
      </c>
      <c r="G40">
        <v>7</v>
      </c>
      <c r="H40" t="s">
        <v>80</v>
      </c>
      <c r="I40" s="2" t="s">
        <v>83</v>
      </c>
      <c r="J40" s="2">
        <v>0.75</v>
      </c>
      <c r="K40">
        <f>SUM(5,10,70)</f>
        <v>85</v>
      </c>
      <c r="L40">
        <f t="shared" si="0"/>
        <v>141.66666666666669</v>
      </c>
      <c r="M40" t="str">
        <f t="shared" si="1"/>
        <v>micro</v>
      </c>
    </row>
    <row r="41" spans="1:13" x14ac:dyDescent="0.3">
      <c r="A41" s="1">
        <v>45097</v>
      </c>
      <c r="B41" s="1" t="s">
        <v>79</v>
      </c>
      <c r="C41" s="1" t="s">
        <v>72</v>
      </c>
      <c r="D41" t="s">
        <v>161</v>
      </c>
      <c r="E41">
        <v>2</v>
      </c>
      <c r="F41">
        <v>1</v>
      </c>
      <c r="G41">
        <v>7</v>
      </c>
      <c r="H41" t="s">
        <v>80</v>
      </c>
      <c r="I41" s="2" t="s">
        <v>84</v>
      </c>
      <c r="J41" s="2">
        <v>1.25</v>
      </c>
      <c r="L41">
        <f t="shared" si="0"/>
        <v>0</v>
      </c>
      <c r="M41" t="str">
        <f t="shared" si="1"/>
        <v>micro</v>
      </c>
    </row>
    <row r="42" spans="1:13" x14ac:dyDescent="0.3">
      <c r="A42" s="1">
        <v>45097</v>
      </c>
      <c r="B42" s="1" t="s">
        <v>79</v>
      </c>
      <c r="C42" s="1" t="s">
        <v>72</v>
      </c>
      <c r="D42" t="s">
        <v>161</v>
      </c>
      <c r="E42">
        <v>2</v>
      </c>
      <c r="F42">
        <v>1</v>
      </c>
      <c r="G42">
        <v>7</v>
      </c>
      <c r="H42" t="s">
        <v>175</v>
      </c>
      <c r="I42" s="2">
        <v>0.6</v>
      </c>
      <c r="J42" s="2">
        <v>0.6</v>
      </c>
      <c r="K42">
        <v>1</v>
      </c>
      <c r="L42">
        <f t="shared" si="0"/>
        <v>1.6666666666666667</v>
      </c>
      <c r="M42" t="str">
        <f t="shared" si="1"/>
        <v>micro</v>
      </c>
    </row>
    <row r="43" spans="1:13" x14ac:dyDescent="0.3">
      <c r="A43" s="1">
        <v>45097</v>
      </c>
      <c r="B43" s="1" t="s">
        <v>79</v>
      </c>
      <c r="C43" s="1" t="s">
        <v>72</v>
      </c>
      <c r="D43" t="s">
        <v>161</v>
      </c>
      <c r="E43">
        <v>2</v>
      </c>
      <c r="F43">
        <v>2</v>
      </c>
      <c r="G43">
        <v>7</v>
      </c>
      <c r="H43" t="s">
        <v>85</v>
      </c>
      <c r="I43" s="2" t="s">
        <v>83</v>
      </c>
      <c r="J43" s="2">
        <v>0.75</v>
      </c>
      <c r="K43">
        <f>SUM(7,16,31)</f>
        <v>54</v>
      </c>
      <c r="L43">
        <f t="shared" si="0"/>
        <v>90</v>
      </c>
      <c r="M43" t="str">
        <f t="shared" si="1"/>
        <v>micro</v>
      </c>
    </row>
    <row r="44" spans="1:13" x14ac:dyDescent="0.3">
      <c r="A44" s="1">
        <v>45097</v>
      </c>
      <c r="B44" s="1" t="s">
        <v>79</v>
      </c>
      <c r="C44" s="1" t="s">
        <v>72</v>
      </c>
      <c r="D44" t="s">
        <v>161</v>
      </c>
      <c r="E44">
        <v>2</v>
      </c>
      <c r="F44">
        <v>3</v>
      </c>
      <c r="G44">
        <v>7</v>
      </c>
      <c r="H44" t="s">
        <v>85</v>
      </c>
      <c r="I44" s="2" t="s">
        <v>83</v>
      </c>
      <c r="J44" s="2">
        <v>0.75</v>
      </c>
      <c r="K44">
        <f>SUM(50,20)</f>
        <v>70</v>
      </c>
      <c r="L44">
        <f t="shared" si="0"/>
        <v>116.66666666666667</v>
      </c>
      <c r="M44" t="str">
        <f t="shared" si="1"/>
        <v>micro</v>
      </c>
    </row>
    <row r="45" spans="1:13" x14ac:dyDescent="0.3">
      <c r="A45" s="1">
        <v>45097</v>
      </c>
      <c r="B45" s="1" t="s">
        <v>79</v>
      </c>
      <c r="C45" s="1" t="s">
        <v>72</v>
      </c>
      <c r="D45" t="s">
        <v>161</v>
      </c>
      <c r="E45">
        <v>2</v>
      </c>
      <c r="F45">
        <v>1</v>
      </c>
      <c r="G45">
        <v>7</v>
      </c>
      <c r="H45" t="s">
        <v>76</v>
      </c>
      <c r="I45" s="2">
        <v>2.4</v>
      </c>
      <c r="J45" s="2">
        <v>2.4</v>
      </c>
      <c r="K45">
        <v>1</v>
      </c>
      <c r="L45">
        <f t="shared" si="0"/>
        <v>1.6666666666666667</v>
      </c>
      <c r="M45" t="str">
        <f t="shared" si="1"/>
        <v>micro</v>
      </c>
    </row>
    <row r="46" spans="1:13" x14ac:dyDescent="0.3">
      <c r="A46" s="1">
        <v>45097</v>
      </c>
      <c r="B46" s="1" t="s">
        <v>79</v>
      </c>
      <c r="C46" s="1" t="s">
        <v>72</v>
      </c>
      <c r="D46" t="s">
        <v>161</v>
      </c>
      <c r="E46">
        <v>2</v>
      </c>
      <c r="F46">
        <v>2</v>
      </c>
      <c r="G46">
        <v>7</v>
      </c>
      <c r="H46" t="s">
        <v>80</v>
      </c>
      <c r="I46" s="2" t="s">
        <v>81</v>
      </c>
      <c r="J46" s="2">
        <v>0.25</v>
      </c>
      <c r="K46">
        <f>SUM(35,45,205)</f>
        <v>285</v>
      </c>
      <c r="L46">
        <f t="shared" si="0"/>
        <v>475</v>
      </c>
      <c r="M46" t="str">
        <f t="shared" si="1"/>
        <v>micro</v>
      </c>
    </row>
    <row r="47" spans="1:13" x14ac:dyDescent="0.3">
      <c r="A47" s="1">
        <v>45097</v>
      </c>
      <c r="B47" s="1" t="s">
        <v>79</v>
      </c>
      <c r="C47" s="1" t="s">
        <v>72</v>
      </c>
      <c r="D47" t="s">
        <v>161</v>
      </c>
      <c r="E47">
        <v>2</v>
      </c>
      <c r="F47">
        <v>2</v>
      </c>
      <c r="G47">
        <v>7</v>
      </c>
      <c r="H47" t="s">
        <v>80</v>
      </c>
      <c r="I47" s="2" t="s">
        <v>83</v>
      </c>
      <c r="J47" s="2">
        <v>0.75</v>
      </c>
      <c r="K47">
        <f>SUM(35,15,175)</f>
        <v>225</v>
      </c>
      <c r="L47">
        <f t="shared" si="0"/>
        <v>375</v>
      </c>
      <c r="M47" t="str">
        <f t="shared" si="1"/>
        <v>micro</v>
      </c>
    </row>
    <row r="48" spans="1:13" x14ac:dyDescent="0.3">
      <c r="A48" s="1">
        <v>45097</v>
      </c>
      <c r="B48" s="1" t="s">
        <v>79</v>
      </c>
      <c r="C48" s="1" t="s">
        <v>72</v>
      </c>
      <c r="D48" t="s">
        <v>161</v>
      </c>
      <c r="E48">
        <v>2</v>
      </c>
      <c r="F48">
        <v>2</v>
      </c>
      <c r="G48">
        <v>7</v>
      </c>
      <c r="H48" t="s">
        <v>80</v>
      </c>
      <c r="I48" s="2" t="s">
        <v>84</v>
      </c>
      <c r="J48" s="2">
        <v>1.25</v>
      </c>
      <c r="K48">
        <f>SUM(10,5, 85)</f>
        <v>100</v>
      </c>
      <c r="L48">
        <f t="shared" si="0"/>
        <v>166.66666666666669</v>
      </c>
      <c r="M48" t="str">
        <f t="shared" si="1"/>
        <v>micro</v>
      </c>
    </row>
    <row r="49" spans="1:14" x14ac:dyDescent="0.3">
      <c r="A49" s="1">
        <v>45097</v>
      </c>
      <c r="B49" s="1" t="s">
        <v>79</v>
      </c>
      <c r="C49" s="1" t="s">
        <v>72</v>
      </c>
      <c r="D49" t="s">
        <v>161</v>
      </c>
      <c r="E49">
        <v>2</v>
      </c>
      <c r="F49">
        <v>2</v>
      </c>
      <c r="G49">
        <v>7</v>
      </c>
      <c r="H49" t="s">
        <v>75</v>
      </c>
      <c r="I49" s="2">
        <v>4.0999999999999996</v>
      </c>
      <c r="J49" s="2">
        <v>4.0999999999999996</v>
      </c>
      <c r="K49">
        <v>1</v>
      </c>
      <c r="L49">
        <f t="shared" si="0"/>
        <v>1.6666666666666667</v>
      </c>
      <c r="M49" t="str">
        <f t="shared" si="1"/>
        <v>macro</v>
      </c>
    </row>
    <row r="50" spans="1:14" x14ac:dyDescent="0.3">
      <c r="A50" s="1">
        <v>45097</v>
      </c>
      <c r="B50" s="1" t="s">
        <v>79</v>
      </c>
      <c r="C50" s="1" t="s">
        <v>72</v>
      </c>
      <c r="D50" t="s">
        <v>161</v>
      </c>
      <c r="E50">
        <v>2</v>
      </c>
      <c r="F50">
        <v>3</v>
      </c>
      <c r="G50">
        <v>7</v>
      </c>
      <c r="H50" t="s">
        <v>80</v>
      </c>
      <c r="I50" s="2" t="s">
        <v>81</v>
      </c>
      <c r="J50" s="2">
        <v>0.25</v>
      </c>
      <c r="K50">
        <f>SUM(100,200,37)</f>
        <v>337</v>
      </c>
      <c r="L50">
        <f t="shared" si="0"/>
        <v>561.66666666666663</v>
      </c>
      <c r="M50" t="str">
        <f t="shared" si="1"/>
        <v>micro</v>
      </c>
    </row>
    <row r="51" spans="1:14" x14ac:dyDescent="0.3">
      <c r="A51" s="1">
        <v>45097</v>
      </c>
      <c r="B51" s="1" t="s">
        <v>79</v>
      </c>
      <c r="C51" s="1" t="s">
        <v>72</v>
      </c>
      <c r="D51" t="s">
        <v>161</v>
      </c>
      <c r="E51">
        <v>2</v>
      </c>
      <c r="F51">
        <v>3</v>
      </c>
      <c r="G51">
        <v>7</v>
      </c>
      <c r="H51" t="s">
        <v>80</v>
      </c>
      <c r="I51" s="2" t="s">
        <v>83</v>
      </c>
      <c r="J51" s="2">
        <v>0.75</v>
      </c>
      <c r="K51">
        <f>SUM(135,122,15)</f>
        <v>272</v>
      </c>
      <c r="L51">
        <f t="shared" si="0"/>
        <v>453.33333333333331</v>
      </c>
      <c r="M51" t="str">
        <f t="shared" si="1"/>
        <v>micro</v>
      </c>
    </row>
    <row r="52" spans="1:14" x14ac:dyDescent="0.3">
      <c r="A52" s="1">
        <v>45097</v>
      </c>
      <c r="B52" s="1" t="s">
        <v>79</v>
      </c>
      <c r="C52" s="1" t="s">
        <v>72</v>
      </c>
      <c r="D52" t="s">
        <v>161</v>
      </c>
      <c r="E52">
        <v>2</v>
      </c>
      <c r="F52">
        <v>3</v>
      </c>
      <c r="G52">
        <v>7</v>
      </c>
      <c r="H52" t="s">
        <v>80</v>
      </c>
      <c r="I52" s="2" t="s">
        <v>84</v>
      </c>
      <c r="J52" s="2">
        <v>1.25</v>
      </c>
      <c r="K52">
        <f>SUM(20,10)</f>
        <v>30</v>
      </c>
      <c r="L52">
        <f t="shared" si="0"/>
        <v>50</v>
      </c>
      <c r="M52" t="str">
        <f t="shared" si="1"/>
        <v>micro</v>
      </c>
    </row>
    <row r="53" spans="1:14" x14ac:dyDescent="0.3">
      <c r="A53" s="1">
        <v>45097</v>
      </c>
      <c r="B53" s="1" t="s">
        <v>79</v>
      </c>
      <c r="C53" s="1" t="s">
        <v>72</v>
      </c>
      <c r="D53" t="s">
        <v>162</v>
      </c>
      <c r="E53">
        <v>2</v>
      </c>
      <c r="F53">
        <v>1</v>
      </c>
      <c r="G53">
        <v>6</v>
      </c>
      <c r="H53" t="s">
        <v>80</v>
      </c>
      <c r="I53" s="2" t="s">
        <v>83</v>
      </c>
      <c r="J53" s="2">
        <v>0.75</v>
      </c>
      <c r="K53">
        <f>SUM(2,)</f>
        <v>2</v>
      </c>
      <c r="L53">
        <f t="shared" si="0"/>
        <v>3.3333333333333335</v>
      </c>
      <c r="M53" t="str">
        <f t="shared" si="1"/>
        <v>micro</v>
      </c>
      <c r="N53" t="s">
        <v>90</v>
      </c>
    </row>
    <row r="54" spans="1:14" x14ac:dyDescent="0.3">
      <c r="A54" s="1">
        <v>45097</v>
      </c>
      <c r="B54" s="1" t="s">
        <v>79</v>
      </c>
      <c r="C54" s="1" t="s">
        <v>72</v>
      </c>
      <c r="D54" t="s">
        <v>162</v>
      </c>
      <c r="E54">
        <v>2</v>
      </c>
      <c r="F54">
        <v>1</v>
      </c>
      <c r="G54">
        <v>6</v>
      </c>
      <c r="H54" t="s">
        <v>80</v>
      </c>
      <c r="I54" s="2" t="s">
        <v>81</v>
      </c>
      <c r="J54" s="2">
        <v>0.25</v>
      </c>
      <c r="K54">
        <f>SUM(10,5,17)</f>
        <v>32</v>
      </c>
      <c r="L54">
        <f t="shared" si="0"/>
        <v>53.333333333333336</v>
      </c>
      <c r="M54" t="str">
        <f t="shared" si="1"/>
        <v>micro</v>
      </c>
    </row>
    <row r="55" spans="1:14" x14ac:dyDescent="0.3">
      <c r="A55" s="1">
        <v>45097</v>
      </c>
      <c r="B55" s="1" t="s">
        <v>79</v>
      </c>
      <c r="C55" s="1" t="s">
        <v>72</v>
      </c>
      <c r="D55" t="s">
        <v>162</v>
      </c>
      <c r="E55">
        <v>2</v>
      </c>
      <c r="F55">
        <v>1</v>
      </c>
      <c r="G55">
        <v>6</v>
      </c>
      <c r="H55" t="s">
        <v>75</v>
      </c>
      <c r="I55" s="2">
        <v>5.0999999999999996</v>
      </c>
      <c r="J55" s="2">
        <v>5.0999999999999996</v>
      </c>
      <c r="K55">
        <v>1</v>
      </c>
      <c r="L55">
        <f t="shared" si="0"/>
        <v>1.6666666666666667</v>
      </c>
      <c r="M55" t="str">
        <f t="shared" si="1"/>
        <v>macro</v>
      </c>
    </row>
    <row r="56" spans="1:14" x14ac:dyDescent="0.3">
      <c r="A56" s="1">
        <v>45097</v>
      </c>
      <c r="B56" s="1" t="s">
        <v>79</v>
      </c>
      <c r="C56" s="1" t="s">
        <v>72</v>
      </c>
      <c r="D56" t="s">
        <v>161</v>
      </c>
      <c r="E56">
        <v>2</v>
      </c>
      <c r="F56">
        <v>1</v>
      </c>
      <c r="G56">
        <v>7</v>
      </c>
      <c r="H56" t="s">
        <v>76</v>
      </c>
      <c r="I56" s="2">
        <v>2.4</v>
      </c>
      <c r="J56" s="2">
        <v>2.4</v>
      </c>
      <c r="K56">
        <v>1</v>
      </c>
      <c r="L56">
        <f t="shared" si="0"/>
        <v>1.6666666666666667</v>
      </c>
      <c r="M56" t="str">
        <f t="shared" si="1"/>
        <v>micro</v>
      </c>
    </row>
    <row r="57" spans="1:14" x14ac:dyDescent="0.3">
      <c r="A57" s="1">
        <v>45097</v>
      </c>
      <c r="B57" s="1" t="s">
        <v>79</v>
      </c>
      <c r="C57" s="1" t="s">
        <v>72</v>
      </c>
      <c r="D57" t="s">
        <v>162</v>
      </c>
      <c r="E57">
        <v>2</v>
      </c>
      <c r="F57">
        <v>2</v>
      </c>
      <c r="G57">
        <v>4</v>
      </c>
      <c r="H57" t="s">
        <v>75</v>
      </c>
      <c r="I57" s="2">
        <v>5.8</v>
      </c>
      <c r="J57" s="2">
        <v>5.8</v>
      </c>
      <c r="K57">
        <v>1</v>
      </c>
      <c r="L57">
        <f t="shared" si="0"/>
        <v>1.6666666666666667</v>
      </c>
      <c r="M57" t="str">
        <f t="shared" si="1"/>
        <v>macro</v>
      </c>
    </row>
    <row r="58" spans="1:14" x14ac:dyDescent="0.3">
      <c r="A58" s="1">
        <v>45097</v>
      </c>
      <c r="B58" s="1" t="s">
        <v>79</v>
      </c>
      <c r="C58" s="1" t="s">
        <v>72</v>
      </c>
      <c r="D58" t="s">
        <v>162</v>
      </c>
      <c r="E58">
        <v>2</v>
      </c>
      <c r="F58">
        <v>2</v>
      </c>
      <c r="G58">
        <v>4</v>
      </c>
      <c r="H58" t="s">
        <v>80</v>
      </c>
      <c r="I58" s="2" t="s">
        <v>81</v>
      </c>
      <c r="J58" s="2">
        <v>0.25</v>
      </c>
      <c r="K58">
        <v>61</v>
      </c>
      <c r="L58">
        <f t="shared" si="0"/>
        <v>101.66666666666666</v>
      </c>
      <c r="M58" t="str">
        <f t="shared" si="1"/>
        <v>micro</v>
      </c>
    </row>
    <row r="59" spans="1:14" x14ac:dyDescent="0.3">
      <c r="A59" s="1">
        <v>45097</v>
      </c>
      <c r="B59" s="1" t="s">
        <v>79</v>
      </c>
      <c r="C59" s="1" t="s">
        <v>72</v>
      </c>
      <c r="D59" t="s">
        <v>162</v>
      </c>
      <c r="E59">
        <v>2</v>
      </c>
      <c r="F59">
        <v>3</v>
      </c>
      <c r="G59">
        <v>5</v>
      </c>
      <c r="H59" t="s">
        <v>77</v>
      </c>
      <c r="I59" s="2">
        <v>10.5</v>
      </c>
      <c r="J59" s="2">
        <v>10.5</v>
      </c>
      <c r="K59">
        <v>1</v>
      </c>
      <c r="L59">
        <f t="shared" si="0"/>
        <v>1.6666666666666667</v>
      </c>
      <c r="M59" t="str">
        <f t="shared" si="1"/>
        <v>macro</v>
      </c>
    </row>
    <row r="60" spans="1:14" x14ac:dyDescent="0.3">
      <c r="A60" s="1">
        <v>45097</v>
      </c>
      <c r="B60" s="1" t="s">
        <v>79</v>
      </c>
      <c r="C60" s="1" t="s">
        <v>72</v>
      </c>
      <c r="D60" t="s">
        <v>162</v>
      </c>
      <c r="E60">
        <v>2</v>
      </c>
      <c r="F60">
        <v>3</v>
      </c>
      <c r="G60">
        <v>5</v>
      </c>
      <c r="H60" t="s">
        <v>80</v>
      </c>
      <c r="I60" s="2" t="s">
        <v>81</v>
      </c>
      <c r="J60" s="2">
        <v>0.25</v>
      </c>
      <c r="K60">
        <v>58</v>
      </c>
      <c r="L60">
        <f t="shared" si="0"/>
        <v>96.666666666666671</v>
      </c>
      <c r="M60" t="str">
        <f t="shared" si="1"/>
        <v>micro</v>
      </c>
    </row>
    <row r="61" spans="1:14" x14ac:dyDescent="0.3">
      <c r="A61" s="1">
        <v>45097</v>
      </c>
      <c r="B61" s="1" t="s">
        <v>79</v>
      </c>
      <c r="C61" s="1" t="s">
        <v>72</v>
      </c>
      <c r="D61" t="s">
        <v>161</v>
      </c>
      <c r="E61">
        <v>2</v>
      </c>
      <c r="F61">
        <v>2</v>
      </c>
      <c r="G61">
        <v>7</v>
      </c>
      <c r="H61" t="s">
        <v>76</v>
      </c>
      <c r="I61" s="2">
        <v>7.1</v>
      </c>
      <c r="J61" s="2">
        <v>7.1</v>
      </c>
      <c r="K61">
        <v>1</v>
      </c>
      <c r="L61">
        <f t="shared" si="0"/>
        <v>1.6666666666666667</v>
      </c>
      <c r="M61" t="str">
        <f t="shared" si="1"/>
        <v>macro</v>
      </c>
    </row>
    <row r="62" spans="1:14" x14ac:dyDescent="0.3">
      <c r="A62" s="1">
        <v>45097</v>
      </c>
      <c r="B62" s="1" t="s">
        <v>79</v>
      </c>
      <c r="C62" s="1" t="s">
        <v>72</v>
      </c>
      <c r="D62" t="s">
        <v>161</v>
      </c>
      <c r="E62">
        <v>2</v>
      </c>
      <c r="F62">
        <v>2</v>
      </c>
      <c r="G62">
        <v>7</v>
      </c>
      <c r="H62" t="s">
        <v>85</v>
      </c>
      <c r="I62" s="2" t="s">
        <v>81</v>
      </c>
      <c r="J62" s="2">
        <v>0.25</v>
      </c>
      <c r="K62">
        <f>SUM(45,30,50)</f>
        <v>125</v>
      </c>
      <c r="L62">
        <f t="shared" si="0"/>
        <v>208.33333333333334</v>
      </c>
      <c r="M62" t="str">
        <f t="shared" si="1"/>
        <v>micro</v>
      </c>
    </row>
    <row r="63" spans="1:14" x14ac:dyDescent="0.3">
      <c r="A63" s="1">
        <v>45097</v>
      </c>
      <c r="B63" s="1" t="s">
        <v>79</v>
      </c>
      <c r="C63" s="1" t="s">
        <v>72</v>
      </c>
      <c r="D63" t="s">
        <v>161</v>
      </c>
      <c r="E63">
        <v>2</v>
      </c>
      <c r="F63">
        <v>1</v>
      </c>
      <c r="G63">
        <v>7</v>
      </c>
      <c r="H63" t="s">
        <v>85</v>
      </c>
      <c r="I63" s="2" t="s">
        <v>87</v>
      </c>
      <c r="J63" s="2">
        <v>0.5</v>
      </c>
      <c r="K63">
        <f>SUM(10,10,65)</f>
        <v>85</v>
      </c>
      <c r="L63">
        <f t="shared" si="0"/>
        <v>141.66666666666669</v>
      </c>
      <c r="M63" t="str">
        <f t="shared" si="1"/>
        <v>micro</v>
      </c>
    </row>
    <row r="64" spans="1:14" x14ac:dyDescent="0.3">
      <c r="A64" s="1">
        <v>45097</v>
      </c>
      <c r="B64" s="1" t="s">
        <v>79</v>
      </c>
      <c r="C64" s="1" t="s">
        <v>72</v>
      </c>
      <c r="D64" t="s">
        <v>161</v>
      </c>
      <c r="E64">
        <v>2</v>
      </c>
      <c r="F64">
        <v>3</v>
      </c>
      <c r="G64">
        <v>7</v>
      </c>
      <c r="H64" t="s">
        <v>85</v>
      </c>
      <c r="I64" s="2" t="s">
        <v>87</v>
      </c>
      <c r="J64" s="2">
        <v>0.5</v>
      </c>
      <c r="K64">
        <f>SUM(45,65,70)</f>
        <v>180</v>
      </c>
      <c r="L64">
        <f t="shared" si="0"/>
        <v>300</v>
      </c>
      <c r="M64" t="str">
        <f t="shared" si="1"/>
        <v>micro</v>
      </c>
    </row>
    <row r="65" spans="1:13" x14ac:dyDescent="0.3">
      <c r="A65" s="1">
        <v>45097</v>
      </c>
      <c r="B65" s="1" t="s">
        <v>79</v>
      </c>
      <c r="C65" s="1" t="s">
        <v>72</v>
      </c>
      <c r="D65" t="s">
        <v>161</v>
      </c>
      <c r="E65">
        <v>2</v>
      </c>
      <c r="F65">
        <v>2</v>
      </c>
      <c r="G65">
        <v>7</v>
      </c>
      <c r="H65" t="s">
        <v>85</v>
      </c>
      <c r="I65" s="2" t="s">
        <v>84</v>
      </c>
      <c r="J65" s="2">
        <v>1.25</v>
      </c>
      <c r="K65">
        <f>SUM(5,9, 20)</f>
        <v>34</v>
      </c>
      <c r="L65">
        <f t="shared" si="0"/>
        <v>56.666666666666664</v>
      </c>
      <c r="M65" t="str">
        <f t="shared" si="1"/>
        <v>micro</v>
      </c>
    </row>
    <row r="66" spans="1:13" x14ac:dyDescent="0.3">
      <c r="A66" s="1">
        <v>45097</v>
      </c>
      <c r="B66" s="1" t="s">
        <v>79</v>
      </c>
      <c r="C66" s="1" t="s">
        <v>72</v>
      </c>
      <c r="D66" t="s">
        <v>161</v>
      </c>
      <c r="E66">
        <v>2</v>
      </c>
      <c r="F66">
        <v>3</v>
      </c>
      <c r="G66">
        <v>7</v>
      </c>
      <c r="H66" t="s">
        <v>85</v>
      </c>
      <c r="I66" s="2" t="s">
        <v>84</v>
      </c>
      <c r="J66" s="2">
        <v>1.25</v>
      </c>
      <c r="K66">
        <f>SUM(4,6)</f>
        <v>10</v>
      </c>
      <c r="L66">
        <f t="shared" si="0"/>
        <v>16.666666666666664</v>
      </c>
      <c r="M66" t="str">
        <f t="shared" si="1"/>
        <v>micro</v>
      </c>
    </row>
    <row r="67" spans="1:13" x14ac:dyDescent="0.3">
      <c r="A67" s="1">
        <v>45097</v>
      </c>
      <c r="B67" s="1" t="s">
        <v>79</v>
      </c>
      <c r="C67" s="1" t="s">
        <v>72</v>
      </c>
      <c r="D67" t="s">
        <v>162</v>
      </c>
      <c r="E67">
        <v>2</v>
      </c>
      <c r="F67">
        <v>2</v>
      </c>
      <c r="G67">
        <v>4</v>
      </c>
      <c r="H67" t="s">
        <v>78</v>
      </c>
      <c r="I67" s="2">
        <v>0.6</v>
      </c>
      <c r="J67" s="2">
        <v>0.6</v>
      </c>
      <c r="K67">
        <v>1</v>
      </c>
      <c r="L67">
        <f t="shared" ref="L67:L130" si="2">K67/60*100</f>
        <v>1.6666666666666667</v>
      </c>
      <c r="M67" t="str">
        <f t="shared" ref="M67:M130" si="3">IF(J67&lt;3.1,"micro","macro")</f>
        <v>micro</v>
      </c>
    </row>
    <row r="68" spans="1:13" x14ac:dyDescent="0.3">
      <c r="A68" s="1">
        <v>45097</v>
      </c>
      <c r="B68" s="1" t="s">
        <v>79</v>
      </c>
      <c r="C68" s="1" t="s">
        <v>72</v>
      </c>
      <c r="D68" t="s">
        <v>162</v>
      </c>
      <c r="E68">
        <v>2</v>
      </c>
      <c r="F68">
        <v>2</v>
      </c>
      <c r="G68">
        <v>4</v>
      </c>
      <c r="H68" t="s">
        <v>78</v>
      </c>
      <c r="I68" s="2">
        <v>0.5</v>
      </c>
      <c r="J68" s="2">
        <v>0.5</v>
      </c>
      <c r="K68">
        <v>2</v>
      </c>
      <c r="L68">
        <f t="shared" si="2"/>
        <v>3.3333333333333335</v>
      </c>
      <c r="M68" t="str">
        <f t="shared" si="3"/>
        <v>micro</v>
      </c>
    </row>
    <row r="69" spans="1:13" x14ac:dyDescent="0.3">
      <c r="A69" s="1">
        <v>45097</v>
      </c>
      <c r="B69" s="1" t="s">
        <v>79</v>
      </c>
      <c r="C69" s="1" t="s">
        <v>72</v>
      </c>
      <c r="D69" t="s">
        <v>161</v>
      </c>
      <c r="E69">
        <v>2</v>
      </c>
      <c r="F69">
        <v>1</v>
      </c>
      <c r="G69">
        <v>7</v>
      </c>
      <c r="H69" t="s">
        <v>78</v>
      </c>
      <c r="I69" s="2">
        <v>0.4</v>
      </c>
      <c r="J69" s="2">
        <v>0.4</v>
      </c>
      <c r="K69">
        <v>1</v>
      </c>
      <c r="L69">
        <f t="shared" si="2"/>
        <v>1.6666666666666667</v>
      </c>
      <c r="M69" t="str">
        <f t="shared" si="3"/>
        <v>micro</v>
      </c>
    </row>
    <row r="70" spans="1:13" x14ac:dyDescent="0.3">
      <c r="A70" s="1">
        <v>45097</v>
      </c>
      <c r="B70" s="1" t="s">
        <v>79</v>
      </c>
      <c r="C70" s="1" t="s">
        <v>72</v>
      </c>
      <c r="D70" t="s">
        <v>162</v>
      </c>
      <c r="E70">
        <v>2</v>
      </c>
      <c r="F70">
        <v>2</v>
      </c>
      <c r="G70">
        <v>4</v>
      </c>
      <c r="H70" t="s">
        <v>78</v>
      </c>
      <c r="I70" s="2">
        <v>0.4</v>
      </c>
      <c r="J70" s="2">
        <v>0.4</v>
      </c>
      <c r="K70">
        <v>1</v>
      </c>
      <c r="L70">
        <f t="shared" si="2"/>
        <v>1.6666666666666667</v>
      </c>
      <c r="M70" t="str">
        <f t="shared" si="3"/>
        <v>micro</v>
      </c>
    </row>
    <row r="71" spans="1:13" x14ac:dyDescent="0.3">
      <c r="A71" s="1">
        <v>45161</v>
      </c>
      <c r="B71" s="1" t="s">
        <v>79</v>
      </c>
      <c r="C71" s="1" t="s">
        <v>91</v>
      </c>
      <c r="D71" t="s">
        <v>159</v>
      </c>
      <c r="E71">
        <v>1</v>
      </c>
      <c r="F71">
        <v>2</v>
      </c>
      <c r="G71">
        <v>7</v>
      </c>
      <c r="H71" t="s">
        <v>78</v>
      </c>
      <c r="I71" s="2" t="s">
        <v>92</v>
      </c>
      <c r="J71" s="2">
        <v>0.7</v>
      </c>
      <c r="K71">
        <v>1</v>
      </c>
      <c r="L71">
        <f t="shared" si="2"/>
        <v>1.6666666666666667</v>
      </c>
      <c r="M71" t="str">
        <f t="shared" si="3"/>
        <v>micro</v>
      </c>
    </row>
    <row r="72" spans="1:13" x14ac:dyDescent="0.3">
      <c r="A72" s="1">
        <v>45161</v>
      </c>
      <c r="B72" s="1" t="s">
        <v>79</v>
      </c>
      <c r="C72" s="1" t="s">
        <v>91</v>
      </c>
      <c r="D72" t="s">
        <v>160</v>
      </c>
      <c r="E72">
        <v>1</v>
      </c>
      <c r="F72">
        <v>1</v>
      </c>
      <c r="G72">
        <v>8</v>
      </c>
      <c r="H72" t="s">
        <v>85</v>
      </c>
      <c r="I72" s="2" t="s">
        <v>83</v>
      </c>
      <c r="J72" s="2">
        <v>0.75</v>
      </c>
      <c r="K72">
        <f>SUM(17,10,5)</f>
        <v>32</v>
      </c>
      <c r="L72">
        <f t="shared" si="2"/>
        <v>53.333333333333336</v>
      </c>
      <c r="M72" t="str">
        <f t="shared" si="3"/>
        <v>micro</v>
      </c>
    </row>
    <row r="73" spans="1:13" x14ac:dyDescent="0.3">
      <c r="A73" s="1">
        <v>45161</v>
      </c>
      <c r="B73" s="1" t="s">
        <v>79</v>
      </c>
      <c r="C73" s="1" t="s">
        <v>91</v>
      </c>
      <c r="D73" t="s">
        <v>160</v>
      </c>
      <c r="E73">
        <v>1</v>
      </c>
      <c r="F73">
        <v>2</v>
      </c>
      <c r="G73">
        <v>8</v>
      </c>
      <c r="H73" t="s">
        <v>85</v>
      </c>
      <c r="I73" s="2" t="s">
        <v>83</v>
      </c>
      <c r="J73" s="2">
        <v>0.75</v>
      </c>
      <c r="K73">
        <v>26</v>
      </c>
      <c r="L73">
        <f t="shared" si="2"/>
        <v>43.333333333333336</v>
      </c>
      <c r="M73" t="str">
        <f t="shared" si="3"/>
        <v>micro</v>
      </c>
    </row>
    <row r="74" spans="1:13" x14ac:dyDescent="0.3">
      <c r="A74" s="1">
        <v>45161</v>
      </c>
      <c r="B74" s="1" t="s">
        <v>79</v>
      </c>
      <c r="C74" s="1" t="s">
        <v>91</v>
      </c>
      <c r="D74" t="s">
        <v>160</v>
      </c>
      <c r="E74">
        <v>1</v>
      </c>
      <c r="F74">
        <v>3</v>
      </c>
      <c r="G74">
        <v>8</v>
      </c>
      <c r="H74" t="s">
        <v>85</v>
      </c>
      <c r="I74" s="2" t="s">
        <v>83</v>
      </c>
      <c r="J74" s="2">
        <v>0.75</v>
      </c>
      <c r="K74">
        <v>8</v>
      </c>
      <c r="L74">
        <f t="shared" si="2"/>
        <v>13.333333333333334</v>
      </c>
      <c r="M74" t="str">
        <f t="shared" si="3"/>
        <v>micro</v>
      </c>
    </row>
    <row r="75" spans="1:13" x14ac:dyDescent="0.3">
      <c r="A75" s="1">
        <v>45161</v>
      </c>
      <c r="B75" s="1" t="s">
        <v>79</v>
      </c>
      <c r="C75" s="1" t="s">
        <v>91</v>
      </c>
      <c r="D75" t="s">
        <v>160</v>
      </c>
      <c r="E75">
        <v>1</v>
      </c>
      <c r="F75">
        <v>1</v>
      </c>
      <c r="G75">
        <v>8</v>
      </c>
      <c r="H75" t="s">
        <v>85</v>
      </c>
      <c r="I75" s="2" t="s">
        <v>81</v>
      </c>
      <c r="J75" s="2">
        <v>0.25</v>
      </c>
      <c r="K75">
        <f>SUM(15,24,6,22)</f>
        <v>67</v>
      </c>
      <c r="L75">
        <f t="shared" si="2"/>
        <v>111.66666666666667</v>
      </c>
      <c r="M75" t="str">
        <f t="shared" si="3"/>
        <v>micro</v>
      </c>
    </row>
    <row r="76" spans="1:13" x14ac:dyDescent="0.3">
      <c r="A76" s="1">
        <v>45161</v>
      </c>
      <c r="B76" s="1" t="s">
        <v>79</v>
      </c>
      <c r="C76" s="1" t="s">
        <v>91</v>
      </c>
      <c r="D76" t="s">
        <v>160</v>
      </c>
      <c r="E76">
        <v>1</v>
      </c>
      <c r="F76">
        <v>2</v>
      </c>
      <c r="G76">
        <v>8</v>
      </c>
      <c r="H76" t="s">
        <v>85</v>
      </c>
      <c r="I76" s="2" t="s">
        <v>81</v>
      </c>
      <c r="J76" s="2">
        <v>0.25</v>
      </c>
      <c r="K76">
        <v>43</v>
      </c>
      <c r="L76">
        <f t="shared" si="2"/>
        <v>71.666666666666671</v>
      </c>
      <c r="M76" t="str">
        <f t="shared" si="3"/>
        <v>micro</v>
      </c>
    </row>
    <row r="77" spans="1:13" x14ac:dyDescent="0.3">
      <c r="A77" s="1">
        <v>45161</v>
      </c>
      <c r="B77" s="1" t="s">
        <v>79</v>
      </c>
      <c r="C77" s="1" t="s">
        <v>91</v>
      </c>
      <c r="D77" t="s">
        <v>160</v>
      </c>
      <c r="E77">
        <v>1</v>
      </c>
      <c r="F77">
        <v>3</v>
      </c>
      <c r="G77">
        <v>8</v>
      </c>
      <c r="H77" t="s">
        <v>85</v>
      </c>
      <c r="I77" s="2" t="s">
        <v>81</v>
      </c>
      <c r="J77" s="2">
        <v>0.25</v>
      </c>
      <c r="K77">
        <v>11</v>
      </c>
      <c r="L77">
        <f t="shared" si="2"/>
        <v>18.333333333333332</v>
      </c>
      <c r="M77" t="str">
        <f t="shared" si="3"/>
        <v>micro</v>
      </c>
    </row>
    <row r="78" spans="1:13" x14ac:dyDescent="0.3">
      <c r="A78" s="1">
        <v>45161</v>
      </c>
      <c r="B78" s="1" t="s">
        <v>79</v>
      </c>
      <c r="C78" s="1" t="s">
        <v>91</v>
      </c>
      <c r="D78" t="s">
        <v>160</v>
      </c>
      <c r="E78">
        <v>1</v>
      </c>
      <c r="F78">
        <v>1</v>
      </c>
      <c r="G78">
        <v>8</v>
      </c>
      <c r="H78" t="s">
        <v>80</v>
      </c>
      <c r="I78" s="2" t="s">
        <v>93</v>
      </c>
      <c r="J78" s="2">
        <v>1.2</v>
      </c>
      <c r="K78">
        <v>2</v>
      </c>
      <c r="L78">
        <f t="shared" si="2"/>
        <v>3.3333333333333335</v>
      </c>
      <c r="M78" t="str">
        <f t="shared" si="3"/>
        <v>micro</v>
      </c>
    </row>
    <row r="79" spans="1:13" x14ac:dyDescent="0.3">
      <c r="A79" s="1">
        <v>45161</v>
      </c>
      <c r="B79" s="1" t="s">
        <v>79</v>
      </c>
      <c r="C79" s="1" t="s">
        <v>91</v>
      </c>
      <c r="D79" t="s">
        <v>160</v>
      </c>
      <c r="E79">
        <v>1</v>
      </c>
      <c r="F79">
        <v>1</v>
      </c>
      <c r="G79">
        <v>8</v>
      </c>
      <c r="H79" t="s">
        <v>80</v>
      </c>
      <c r="I79" s="2" t="s">
        <v>94</v>
      </c>
      <c r="J79" s="2">
        <v>1.3</v>
      </c>
      <c r="K79">
        <v>3</v>
      </c>
      <c r="L79">
        <f t="shared" si="2"/>
        <v>5</v>
      </c>
      <c r="M79" t="str">
        <f t="shared" si="3"/>
        <v>micro</v>
      </c>
    </row>
    <row r="80" spans="1:13" x14ac:dyDescent="0.3">
      <c r="A80" s="1">
        <v>45161</v>
      </c>
      <c r="B80" s="1" t="s">
        <v>79</v>
      </c>
      <c r="C80" s="1" t="s">
        <v>91</v>
      </c>
      <c r="D80" t="s">
        <v>160</v>
      </c>
      <c r="E80">
        <v>1</v>
      </c>
      <c r="F80">
        <v>1</v>
      </c>
      <c r="G80">
        <v>8</v>
      </c>
      <c r="H80" t="s">
        <v>75</v>
      </c>
      <c r="I80" s="2" t="s">
        <v>58</v>
      </c>
      <c r="J80" s="2">
        <v>7</v>
      </c>
      <c r="K80">
        <v>1</v>
      </c>
      <c r="L80">
        <f t="shared" si="2"/>
        <v>1.6666666666666667</v>
      </c>
      <c r="M80" t="str">
        <f t="shared" si="3"/>
        <v>macro</v>
      </c>
    </row>
    <row r="81" spans="1:14" x14ac:dyDescent="0.3">
      <c r="A81" s="1">
        <v>45161</v>
      </c>
      <c r="B81" s="1" t="s">
        <v>79</v>
      </c>
      <c r="C81" s="1" t="s">
        <v>91</v>
      </c>
      <c r="D81" t="s">
        <v>160</v>
      </c>
      <c r="E81">
        <v>1</v>
      </c>
      <c r="F81">
        <v>2</v>
      </c>
      <c r="G81">
        <v>8</v>
      </c>
      <c r="H81" t="s">
        <v>76</v>
      </c>
      <c r="I81" s="2" t="s">
        <v>95</v>
      </c>
      <c r="J81" s="2">
        <v>0.6</v>
      </c>
      <c r="K81">
        <v>1</v>
      </c>
      <c r="L81">
        <f t="shared" si="2"/>
        <v>1.6666666666666667</v>
      </c>
      <c r="M81" t="str">
        <f t="shared" si="3"/>
        <v>micro</v>
      </c>
    </row>
    <row r="82" spans="1:14" x14ac:dyDescent="0.3">
      <c r="A82" s="1">
        <v>45161</v>
      </c>
      <c r="B82" s="1" t="s">
        <v>79</v>
      </c>
      <c r="C82" s="1" t="s">
        <v>91</v>
      </c>
      <c r="D82" t="s">
        <v>159</v>
      </c>
      <c r="E82">
        <v>1</v>
      </c>
      <c r="F82">
        <v>1</v>
      </c>
      <c r="G82">
        <v>9</v>
      </c>
      <c r="H82" t="s">
        <v>76</v>
      </c>
      <c r="I82" s="2" t="s">
        <v>96</v>
      </c>
      <c r="J82" s="2">
        <v>0.8</v>
      </c>
      <c r="K82">
        <v>2</v>
      </c>
      <c r="L82">
        <f t="shared" si="2"/>
        <v>3.3333333333333335</v>
      </c>
      <c r="M82" t="str">
        <f t="shared" si="3"/>
        <v>micro</v>
      </c>
    </row>
    <row r="83" spans="1:14" x14ac:dyDescent="0.3">
      <c r="A83" s="1">
        <v>45161</v>
      </c>
      <c r="B83" s="1" t="s">
        <v>79</v>
      </c>
      <c r="C83" s="1" t="s">
        <v>91</v>
      </c>
      <c r="D83" t="s">
        <v>160</v>
      </c>
      <c r="E83">
        <v>1</v>
      </c>
      <c r="F83">
        <v>3</v>
      </c>
      <c r="G83">
        <v>8</v>
      </c>
      <c r="H83" t="s">
        <v>80</v>
      </c>
      <c r="I83" s="2" t="s">
        <v>97</v>
      </c>
      <c r="J83" s="2">
        <v>0.5</v>
      </c>
      <c r="K83">
        <v>1</v>
      </c>
      <c r="L83">
        <f t="shared" si="2"/>
        <v>1.6666666666666667</v>
      </c>
      <c r="M83" t="str">
        <f t="shared" si="3"/>
        <v>micro</v>
      </c>
    </row>
    <row r="84" spans="1:14" x14ac:dyDescent="0.3">
      <c r="A84" s="1">
        <v>45161</v>
      </c>
      <c r="B84" s="1" t="s">
        <v>79</v>
      </c>
      <c r="C84" s="1" t="s">
        <v>91</v>
      </c>
      <c r="D84" t="s">
        <v>159</v>
      </c>
      <c r="E84">
        <v>1</v>
      </c>
      <c r="F84">
        <v>1</v>
      </c>
      <c r="G84">
        <v>9</v>
      </c>
      <c r="H84" t="s">
        <v>80</v>
      </c>
      <c r="I84" s="2" t="s">
        <v>98</v>
      </c>
      <c r="J84" s="2">
        <v>0.3</v>
      </c>
      <c r="K84">
        <v>15</v>
      </c>
      <c r="L84">
        <f t="shared" si="2"/>
        <v>25</v>
      </c>
      <c r="M84" t="str">
        <f t="shared" si="3"/>
        <v>micro</v>
      </c>
    </row>
    <row r="85" spans="1:14" x14ac:dyDescent="0.3">
      <c r="A85" s="1">
        <v>45161</v>
      </c>
      <c r="B85" s="1" t="s">
        <v>79</v>
      </c>
      <c r="C85" s="1" t="s">
        <v>91</v>
      </c>
      <c r="D85" t="s">
        <v>159</v>
      </c>
      <c r="E85">
        <v>1</v>
      </c>
      <c r="F85">
        <v>1</v>
      </c>
      <c r="G85">
        <v>9</v>
      </c>
      <c r="H85" t="s">
        <v>175</v>
      </c>
      <c r="I85" s="2" t="s">
        <v>99</v>
      </c>
      <c r="J85" s="2">
        <v>0.2</v>
      </c>
      <c r="K85">
        <v>1</v>
      </c>
      <c r="L85">
        <f t="shared" si="2"/>
        <v>1.6666666666666667</v>
      </c>
      <c r="M85" t="str">
        <f t="shared" si="3"/>
        <v>micro</v>
      </c>
    </row>
    <row r="86" spans="1:14" x14ac:dyDescent="0.3">
      <c r="A86" s="1">
        <v>45161</v>
      </c>
      <c r="B86" s="1" t="s">
        <v>79</v>
      </c>
      <c r="C86" s="1" t="s">
        <v>91</v>
      </c>
      <c r="D86" t="s">
        <v>159</v>
      </c>
      <c r="E86">
        <v>1</v>
      </c>
      <c r="F86">
        <v>1</v>
      </c>
      <c r="G86">
        <v>9</v>
      </c>
      <c r="H86" t="s">
        <v>175</v>
      </c>
      <c r="I86" s="2" t="s">
        <v>93</v>
      </c>
      <c r="J86" s="2">
        <v>1.2</v>
      </c>
      <c r="K86">
        <v>1</v>
      </c>
      <c r="L86">
        <f t="shared" si="2"/>
        <v>1.6666666666666667</v>
      </c>
      <c r="M86" t="str">
        <f t="shared" si="3"/>
        <v>micro</v>
      </c>
    </row>
    <row r="87" spans="1:14" x14ac:dyDescent="0.3">
      <c r="A87" s="1">
        <v>45161</v>
      </c>
      <c r="B87" s="1" t="s">
        <v>79</v>
      </c>
      <c r="C87" s="1" t="s">
        <v>91</v>
      </c>
      <c r="D87" t="s">
        <v>159</v>
      </c>
      <c r="E87">
        <v>1</v>
      </c>
      <c r="F87">
        <v>2</v>
      </c>
      <c r="G87">
        <v>7</v>
      </c>
      <c r="H87" t="s">
        <v>80</v>
      </c>
      <c r="I87" s="2" t="s">
        <v>98</v>
      </c>
      <c r="J87" s="2">
        <v>0.3</v>
      </c>
      <c r="K87">
        <v>41</v>
      </c>
      <c r="L87">
        <f t="shared" si="2"/>
        <v>68.333333333333329</v>
      </c>
      <c r="M87" t="str">
        <f t="shared" si="3"/>
        <v>micro</v>
      </c>
    </row>
    <row r="88" spans="1:14" x14ac:dyDescent="0.3">
      <c r="A88" s="1">
        <v>45161</v>
      </c>
      <c r="B88" s="1" t="s">
        <v>79</v>
      </c>
      <c r="C88" s="1" t="s">
        <v>91</v>
      </c>
      <c r="D88" t="s">
        <v>159</v>
      </c>
      <c r="E88">
        <v>1</v>
      </c>
      <c r="F88">
        <v>3</v>
      </c>
      <c r="G88">
        <v>6</v>
      </c>
      <c r="H88" t="s">
        <v>100</v>
      </c>
      <c r="I88" s="2" t="s">
        <v>101</v>
      </c>
      <c r="J88" s="2">
        <v>22</v>
      </c>
      <c r="K88">
        <v>1</v>
      </c>
      <c r="L88">
        <f t="shared" si="2"/>
        <v>1.6666666666666667</v>
      </c>
      <c r="M88" t="str">
        <f t="shared" si="3"/>
        <v>macro</v>
      </c>
    </row>
    <row r="89" spans="1:14" x14ac:dyDescent="0.3">
      <c r="A89" s="1">
        <v>45161</v>
      </c>
      <c r="B89" s="1" t="s">
        <v>79</v>
      </c>
      <c r="C89" s="1" t="s">
        <v>91</v>
      </c>
      <c r="D89" t="s">
        <v>159</v>
      </c>
      <c r="E89">
        <v>1</v>
      </c>
      <c r="F89">
        <v>3</v>
      </c>
      <c r="G89">
        <v>6</v>
      </c>
      <c r="H89" t="s">
        <v>80</v>
      </c>
      <c r="I89" s="2" t="s">
        <v>98</v>
      </c>
      <c r="J89" s="2">
        <v>0.3</v>
      </c>
      <c r="K89">
        <v>22</v>
      </c>
      <c r="L89">
        <f t="shared" si="2"/>
        <v>36.666666666666664</v>
      </c>
      <c r="M89" t="str">
        <f t="shared" si="3"/>
        <v>micro</v>
      </c>
    </row>
    <row r="90" spans="1:14" x14ac:dyDescent="0.3">
      <c r="A90" s="1">
        <v>45161</v>
      </c>
      <c r="B90" s="1" t="s">
        <v>79</v>
      </c>
      <c r="C90" s="1" t="s">
        <v>91</v>
      </c>
      <c r="D90" t="s">
        <v>159</v>
      </c>
      <c r="E90">
        <v>1</v>
      </c>
      <c r="F90">
        <v>3</v>
      </c>
      <c r="G90">
        <v>6</v>
      </c>
      <c r="H90" t="s">
        <v>85</v>
      </c>
      <c r="I90" s="2" t="s">
        <v>97</v>
      </c>
      <c r="J90" s="2">
        <v>0.5</v>
      </c>
      <c r="K90">
        <v>1</v>
      </c>
      <c r="L90">
        <f t="shared" si="2"/>
        <v>1.6666666666666667</v>
      </c>
      <c r="M90" t="str">
        <f t="shared" si="3"/>
        <v>micro</v>
      </c>
    </row>
    <row r="91" spans="1:14" x14ac:dyDescent="0.3">
      <c r="A91" s="1">
        <v>45161</v>
      </c>
      <c r="B91" s="1" t="s">
        <v>79</v>
      </c>
      <c r="C91" s="1" t="s">
        <v>91</v>
      </c>
      <c r="D91" t="s">
        <v>159</v>
      </c>
      <c r="E91">
        <v>1</v>
      </c>
      <c r="F91">
        <v>3</v>
      </c>
      <c r="G91">
        <v>6</v>
      </c>
      <c r="H91" t="s">
        <v>76</v>
      </c>
      <c r="I91" s="2" t="s">
        <v>102</v>
      </c>
      <c r="J91" s="2">
        <v>1.8</v>
      </c>
      <c r="K91">
        <v>1</v>
      </c>
      <c r="L91">
        <f t="shared" si="2"/>
        <v>1.6666666666666667</v>
      </c>
      <c r="M91" t="str">
        <f t="shared" si="3"/>
        <v>micro</v>
      </c>
    </row>
    <row r="92" spans="1:14" x14ac:dyDescent="0.3">
      <c r="A92" s="1">
        <v>45161</v>
      </c>
      <c r="B92" s="1" t="s">
        <v>79</v>
      </c>
      <c r="C92" s="1" t="s">
        <v>91</v>
      </c>
      <c r="D92" t="s">
        <v>160</v>
      </c>
      <c r="E92">
        <v>1</v>
      </c>
      <c r="F92">
        <v>3</v>
      </c>
      <c r="G92">
        <v>8</v>
      </c>
      <c r="H92" t="s">
        <v>76</v>
      </c>
      <c r="I92" s="2" t="s">
        <v>103</v>
      </c>
      <c r="J92" s="2">
        <v>12.2</v>
      </c>
      <c r="K92">
        <v>1</v>
      </c>
      <c r="L92">
        <f t="shared" si="2"/>
        <v>1.6666666666666667</v>
      </c>
      <c r="M92" t="str">
        <f t="shared" si="3"/>
        <v>macro</v>
      </c>
      <c r="N92" t="s">
        <v>104</v>
      </c>
    </row>
    <row r="93" spans="1:14" x14ac:dyDescent="0.3">
      <c r="A93" s="1">
        <v>45161</v>
      </c>
      <c r="B93" s="1" t="s">
        <v>79</v>
      </c>
      <c r="C93" s="1" t="s">
        <v>91</v>
      </c>
      <c r="D93" t="s">
        <v>160</v>
      </c>
      <c r="E93">
        <v>1</v>
      </c>
      <c r="F93">
        <v>3</v>
      </c>
      <c r="G93">
        <v>8</v>
      </c>
      <c r="H93" t="s">
        <v>76</v>
      </c>
      <c r="I93" s="2" t="s">
        <v>105</v>
      </c>
      <c r="J93" s="2">
        <v>14.5</v>
      </c>
      <c r="K93">
        <v>1</v>
      </c>
      <c r="L93">
        <f t="shared" si="2"/>
        <v>1.6666666666666667</v>
      </c>
      <c r="M93" t="str">
        <f t="shared" si="3"/>
        <v>macro</v>
      </c>
      <c r="N93" t="s">
        <v>104</v>
      </c>
    </row>
    <row r="94" spans="1:14" x14ac:dyDescent="0.3">
      <c r="A94" s="1">
        <v>45161</v>
      </c>
      <c r="B94" s="1" t="s">
        <v>79</v>
      </c>
      <c r="C94" s="1" t="s">
        <v>91</v>
      </c>
      <c r="D94" t="s">
        <v>160</v>
      </c>
      <c r="E94">
        <v>1</v>
      </c>
      <c r="F94">
        <v>2</v>
      </c>
      <c r="G94">
        <v>8</v>
      </c>
      <c r="H94" t="s">
        <v>76</v>
      </c>
      <c r="I94" s="2" t="s">
        <v>106</v>
      </c>
      <c r="J94" s="2">
        <v>2.2000000000000002</v>
      </c>
      <c r="K94">
        <v>1</v>
      </c>
      <c r="L94">
        <f t="shared" si="2"/>
        <v>1.6666666666666667</v>
      </c>
      <c r="M94" t="str">
        <f t="shared" si="3"/>
        <v>micro</v>
      </c>
    </row>
    <row r="95" spans="1:14" x14ac:dyDescent="0.3">
      <c r="A95" s="1">
        <v>45161</v>
      </c>
      <c r="B95" s="1" t="s">
        <v>79</v>
      </c>
      <c r="C95" s="1" t="s">
        <v>91</v>
      </c>
      <c r="D95" t="s">
        <v>159</v>
      </c>
      <c r="E95">
        <v>1</v>
      </c>
      <c r="F95">
        <v>3</v>
      </c>
      <c r="G95">
        <v>6</v>
      </c>
      <c r="H95" t="s">
        <v>76</v>
      </c>
      <c r="I95" s="2" t="s">
        <v>107</v>
      </c>
      <c r="J95" s="2">
        <v>2.9</v>
      </c>
      <c r="K95">
        <v>1</v>
      </c>
      <c r="L95">
        <f t="shared" si="2"/>
        <v>1.6666666666666667</v>
      </c>
      <c r="M95" t="str">
        <f t="shared" si="3"/>
        <v>micro</v>
      </c>
    </row>
    <row r="96" spans="1:14" x14ac:dyDescent="0.3">
      <c r="A96" s="1">
        <v>45161</v>
      </c>
      <c r="B96" s="1" t="s">
        <v>79</v>
      </c>
      <c r="C96" s="1" t="s">
        <v>91</v>
      </c>
      <c r="D96" t="s">
        <v>159</v>
      </c>
      <c r="E96">
        <v>1</v>
      </c>
      <c r="F96">
        <v>1</v>
      </c>
      <c r="G96">
        <v>9</v>
      </c>
      <c r="H96" t="s">
        <v>76</v>
      </c>
      <c r="I96" s="2" t="s">
        <v>108</v>
      </c>
      <c r="J96" s="2">
        <v>3.4</v>
      </c>
      <c r="K96">
        <v>1</v>
      </c>
      <c r="L96">
        <f t="shared" si="2"/>
        <v>1.6666666666666667</v>
      </c>
      <c r="M96" t="str">
        <f t="shared" si="3"/>
        <v>macro</v>
      </c>
    </row>
    <row r="97" spans="1:13" x14ac:dyDescent="0.3">
      <c r="A97" s="1">
        <v>45161</v>
      </c>
      <c r="B97" s="1" t="s">
        <v>79</v>
      </c>
      <c r="C97" s="1" t="s">
        <v>91</v>
      </c>
      <c r="D97" t="s">
        <v>160</v>
      </c>
      <c r="E97">
        <v>1</v>
      </c>
      <c r="F97">
        <v>1</v>
      </c>
      <c r="G97">
        <v>8</v>
      </c>
      <c r="H97" t="s">
        <v>85</v>
      </c>
      <c r="I97" s="2" t="s">
        <v>84</v>
      </c>
      <c r="J97" s="2">
        <v>1.25</v>
      </c>
      <c r="K97">
        <f>SUM(5,12,13)</f>
        <v>30</v>
      </c>
      <c r="L97">
        <f t="shared" si="2"/>
        <v>50</v>
      </c>
      <c r="M97" t="str">
        <f t="shared" si="3"/>
        <v>micro</v>
      </c>
    </row>
    <row r="98" spans="1:13" x14ac:dyDescent="0.3">
      <c r="A98" s="1">
        <v>45161</v>
      </c>
      <c r="B98" s="1" t="s">
        <v>79</v>
      </c>
      <c r="C98" s="1" t="s">
        <v>91</v>
      </c>
      <c r="D98" t="s">
        <v>160</v>
      </c>
      <c r="E98">
        <v>1</v>
      </c>
      <c r="F98">
        <v>2</v>
      </c>
      <c r="G98">
        <v>8</v>
      </c>
      <c r="H98" t="s">
        <v>85</v>
      </c>
      <c r="I98" s="2" t="s">
        <v>84</v>
      </c>
      <c r="J98" s="2">
        <v>1.25</v>
      </c>
      <c r="K98">
        <v>18</v>
      </c>
      <c r="L98">
        <f t="shared" si="2"/>
        <v>30</v>
      </c>
      <c r="M98" t="str">
        <f t="shared" si="3"/>
        <v>micro</v>
      </c>
    </row>
    <row r="99" spans="1:13" x14ac:dyDescent="0.3">
      <c r="A99" s="1">
        <v>45161</v>
      </c>
      <c r="B99" s="1" t="s">
        <v>79</v>
      </c>
      <c r="C99" s="1" t="s">
        <v>91</v>
      </c>
      <c r="D99" t="s">
        <v>160</v>
      </c>
      <c r="E99">
        <v>1</v>
      </c>
      <c r="F99">
        <v>3</v>
      </c>
      <c r="G99">
        <v>8</v>
      </c>
      <c r="H99" t="s">
        <v>85</v>
      </c>
      <c r="I99" s="2" t="s">
        <v>84</v>
      </c>
      <c r="J99" s="2">
        <v>1.25</v>
      </c>
      <c r="K99">
        <v>13</v>
      </c>
      <c r="L99">
        <f t="shared" si="2"/>
        <v>21.666666666666668</v>
      </c>
      <c r="M99" t="str">
        <f t="shared" si="3"/>
        <v>micro</v>
      </c>
    </row>
    <row r="100" spans="1:13" x14ac:dyDescent="0.3">
      <c r="A100" s="1">
        <v>45168</v>
      </c>
      <c r="B100" s="1" t="s">
        <v>79</v>
      </c>
      <c r="C100" s="1" t="s">
        <v>72</v>
      </c>
      <c r="D100" t="s">
        <v>162</v>
      </c>
      <c r="E100">
        <v>3</v>
      </c>
      <c r="F100">
        <v>2</v>
      </c>
      <c r="H100" t="s">
        <v>78</v>
      </c>
      <c r="I100" s="2" t="s">
        <v>114</v>
      </c>
      <c r="J100" s="2">
        <v>2.7</v>
      </c>
      <c r="K100">
        <v>1</v>
      </c>
      <c r="L100">
        <f t="shared" si="2"/>
        <v>1.6666666666666667</v>
      </c>
      <c r="M100" t="str">
        <f t="shared" si="3"/>
        <v>micro</v>
      </c>
    </row>
    <row r="101" spans="1:13" x14ac:dyDescent="0.3">
      <c r="A101" s="1">
        <v>45168</v>
      </c>
      <c r="B101" s="1" t="s">
        <v>79</v>
      </c>
      <c r="C101" s="1" t="s">
        <v>72</v>
      </c>
      <c r="D101" t="s">
        <v>161</v>
      </c>
      <c r="E101">
        <v>3</v>
      </c>
      <c r="F101">
        <v>3</v>
      </c>
      <c r="H101" t="s">
        <v>78</v>
      </c>
      <c r="I101" s="2" t="s">
        <v>97</v>
      </c>
      <c r="J101" s="2">
        <v>0.5</v>
      </c>
      <c r="K101">
        <v>1</v>
      </c>
      <c r="L101">
        <f t="shared" si="2"/>
        <v>1.6666666666666667</v>
      </c>
      <c r="M101" t="str">
        <f t="shared" si="3"/>
        <v>micro</v>
      </c>
    </row>
    <row r="102" spans="1:13" x14ac:dyDescent="0.3">
      <c r="A102" s="1">
        <v>45168</v>
      </c>
      <c r="B102" s="1" t="s">
        <v>79</v>
      </c>
      <c r="C102" s="1" t="s">
        <v>72</v>
      </c>
      <c r="D102" t="s">
        <v>162</v>
      </c>
      <c r="E102">
        <v>3</v>
      </c>
      <c r="F102">
        <v>1</v>
      </c>
      <c r="H102" t="s">
        <v>85</v>
      </c>
      <c r="I102" s="2" t="s">
        <v>83</v>
      </c>
      <c r="J102" s="2">
        <v>0.75</v>
      </c>
      <c r="K102">
        <f>SUM(2,1,16)</f>
        <v>19</v>
      </c>
      <c r="L102">
        <f t="shared" si="2"/>
        <v>31.666666666666664</v>
      </c>
      <c r="M102" t="str">
        <f t="shared" si="3"/>
        <v>micro</v>
      </c>
    </row>
    <row r="103" spans="1:13" x14ac:dyDescent="0.3">
      <c r="A103" s="1">
        <v>45168</v>
      </c>
      <c r="B103" s="1" t="s">
        <v>79</v>
      </c>
      <c r="C103" s="1" t="s">
        <v>72</v>
      </c>
      <c r="D103" t="s">
        <v>161</v>
      </c>
      <c r="E103">
        <v>3</v>
      </c>
      <c r="F103">
        <v>2</v>
      </c>
      <c r="H103" t="s">
        <v>85</v>
      </c>
      <c r="I103" s="2" t="s">
        <v>83</v>
      </c>
      <c r="J103" s="2">
        <v>0.75</v>
      </c>
      <c r="K103">
        <v>34</v>
      </c>
      <c r="L103">
        <f t="shared" si="2"/>
        <v>56.666666666666664</v>
      </c>
      <c r="M103" t="str">
        <f t="shared" si="3"/>
        <v>micro</v>
      </c>
    </row>
    <row r="104" spans="1:13" x14ac:dyDescent="0.3">
      <c r="A104" s="1">
        <v>45168</v>
      </c>
      <c r="B104" s="1" t="s">
        <v>79</v>
      </c>
      <c r="C104" s="1" t="s">
        <v>72</v>
      </c>
      <c r="D104" t="s">
        <v>161</v>
      </c>
      <c r="E104">
        <v>3</v>
      </c>
      <c r="F104">
        <v>3</v>
      </c>
      <c r="H104" t="s">
        <v>85</v>
      </c>
      <c r="I104" s="2" t="s">
        <v>83</v>
      </c>
      <c r="J104" s="2">
        <v>0.75</v>
      </c>
      <c r="K104">
        <v>13</v>
      </c>
      <c r="L104">
        <f t="shared" si="2"/>
        <v>21.666666666666668</v>
      </c>
      <c r="M104" t="str">
        <f t="shared" si="3"/>
        <v>micro</v>
      </c>
    </row>
    <row r="105" spans="1:13" x14ac:dyDescent="0.3">
      <c r="A105" s="1">
        <v>45168</v>
      </c>
      <c r="B105" s="1" t="s">
        <v>79</v>
      </c>
      <c r="C105" s="1" t="s">
        <v>72</v>
      </c>
      <c r="D105" t="s">
        <v>162</v>
      </c>
      <c r="E105">
        <v>3</v>
      </c>
      <c r="F105">
        <v>1</v>
      </c>
      <c r="H105" t="s">
        <v>78</v>
      </c>
      <c r="I105" s="2" t="s">
        <v>115</v>
      </c>
      <c r="J105" s="2">
        <v>0.4</v>
      </c>
      <c r="K105">
        <v>1</v>
      </c>
      <c r="L105">
        <f t="shared" si="2"/>
        <v>1.6666666666666667</v>
      </c>
      <c r="M105" t="str">
        <f t="shared" si="3"/>
        <v>micro</v>
      </c>
    </row>
    <row r="106" spans="1:13" x14ac:dyDescent="0.3">
      <c r="A106" s="1">
        <v>45168</v>
      </c>
      <c r="B106" s="1" t="s">
        <v>79</v>
      </c>
      <c r="C106" s="1" t="s">
        <v>72</v>
      </c>
      <c r="D106" t="s">
        <v>162</v>
      </c>
      <c r="E106">
        <v>3</v>
      </c>
      <c r="F106">
        <v>1</v>
      </c>
      <c r="H106" t="s">
        <v>78</v>
      </c>
      <c r="I106" s="2" t="s">
        <v>98</v>
      </c>
      <c r="J106" s="2">
        <v>0.3</v>
      </c>
      <c r="K106">
        <v>1</v>
      </c>
      <c r="L106">
        <f t="shared" si="2"/>
        <v>1.6666666666666667</v>
      </c>
      <c r="M106" t="str">
        <f t="shared" si="3"/>
        <v>micro</v>
      </c>
    </row>
    <row r="107" spans="1:13" x14ac:dyDescent="0.3">
      <c r="A107" s="1">
        <v>45168</v>
      </c>
      <c r="B107" s="1" t="s">
        <v>79</v>
      </c>
      <c r="C107" s="1" t="s">
        <v>72</v>
      </c>
      <c r="D107" t="s">
        <v>162</v>
      </c>
      <c r="E107">
        <v>3</v>
      </c>
      <c r="F107">
        <v>1</v>
      </c>
      <c r="H107" t="s">
        <v>85</v>
      </c>
      <c r="I107" s="2" t="s">
        <v>81</v>
      </c>
      <c r="J107" s="2">
        <v>0.25</v>
      </c>
      <c r="K107">
        <f>SUM(7,32)</f>
        <v>39</v>
      </c>
      <c r="L107">
        <f t="shared" si="2"/>
        <v>65</v>
      </c>
      <c r="M107" t="str">
        <f t="shared" si="3"/>
        <v>micro</v>
      </c>
    </row>
    <row r="108" spans="1:13" x14ac:dyDescent="0.3">
      <c r="A108" s="1">
        <v>45168</v>
      </c>
      <c r="B108" s="1" t="s">
        <v>79</v>
      </c>
      <c r="C108" s="1" t="s">
        <v>72</v>
      </c>
      <c r="D108" t="s">
        <v>162</v>
      </c>
      <c r="E108">
        <v>3</v>
      </c>
      <c r="F108">
        <v>2</v>
      </c>
      <c r="H108" t="s">
        <v>85</v>
      </c>
      <c r="I108" s="2" t="s">
        <v>81</v>
      </c>
      <c r="J108" s="2">
        <v>0.25</v>
      </c>
      <c r="K108">
        <v>22</v>
      </c>
      <c r="L108">
        <f t="shared" si="2"/>
        <v>36.666666666666664</v>
      </c>
      <c r="M108" t="str">
        <f t="shared" si="3"/>
        <v>micro</v>
      </c>
    </row>
    <row r="109" spans="1:13" x14ac:dyDescent="0.3">
      <c r="A109" s="1">
        <v>45168</v>
      </c>
      <c r="B109" s="1" t="s">
        <v>79</v>
      </c>
      <c r="C109" s="1" t="s">
        <v>72</v>
      </c>
      <c r="D109" t="s">
        <v>162</v>
      </c>
      <c r="E109">
        <v>3</v>
      </c>
      <c r="F109">
        <v>3</v>
      </c>
      <c r="H109" t="s">
        <v>85</v>
      </c>
      <c r="I109" s="2" t="s">
        <v>81</v>
      </c>
      <c r="J109" s="2">
        <v>0.25</v>
      </c>
      <c r="K109">
        <v>1</v>
      </c>
      <c r="L109">
        <f t="shared" si="2"/>
        <v>1.6666666666666667</v>
      </c>
      <c r="M109" t="str">
        <f t="shared" si="3"/>
        <v>micro</v>
      </c>
    </row>
    <row r="110" spans="1:13" x14ac:dyDescent="0.3">
      <c r="A110" s="1">
        <v>45168</v>
      </c>
      <c r="B110" s="1" t="s">
        <v>79</v>
      </c>
      <c r="C110" s="1" t="s">
        <v>72</v>
      </c>
      <c r="D110" t="s">
        <v>161</v>
      </c>
      <c r="E110">
        <v>3</v>
      </c>
      <c r="F110">
        <v>2</v>
      </c>
      <c r="H110" t="s">
        <v>85</v>
      </c>
      <c r="I110" s="2" t="s">
        <v>81</v>
      </c>
      <c r="J110" s="2">
        <v>0.25</v>
      </c>
      <c r="K110">
        <v>10</v>
      </c>
      <c r="L110">
        <f t="shared" si="2"/>
        <v>16.666666666666664</v>
      </c>
      <c r="M110" t="str">
        <f t="shared" si="3"/>
        <v>micro</v>
      </c>
    </row>
    <row r="111" spans="1:13" x14ac:dyDescent="0.3">
      <c r="A111" s="1">
        <v>45168</v>
      </c>
      <c r="B111" s="1" t="s">
        <v>79</v>
      </c>
      <c r="C111" s="1" t="s">
        <v>72</v>
      </c>
      <c r="D111" t="s">
        <v>162</v>
      </c>
      <c r="E111">
        <v>3</v>
      </c>
      <c r="F111">
        <v>1</v>
      </c>
      <c r="H111" t="s">
        <v>78</v>
      </c>
      <c r="I111" s="2" t="s">
        <v>99</v>
      </c>
      <c r="J111" s="2">
        <v>0.2</v>
      </c>
      <c r="K111">
        <v>1</v>
      </c>
      <c r="L111">
        <f t="shared" si="2"/>
        <v>1.6666666666666667</v>
      </c>
      <c r="M111" t="str">
        <f t="shared" si="3"/>
        <v>micro</v>
      </c>
    </row>
    <row r="112" spans="1:13" x14ac:dyDescent="0.3">
      <c r="A112" s="1">
        <v>45168</v>
      </c>
      <c r="B112" s="1" t="s">
        <v>79</v>
      </c>
      <c r="C112" s="1" t="s">
        <v>72</v>
      </c>
      <c r="D112" t="s">
        <v>162</v>
      </c>
      <c r="E112">
        <v>3</v>
      </c>
      <c r="F112">
        <v>3</v>
      </c>
      <c r="H112" t="s">
        <v>78</v>
      </c>
      <c r="I112" s="2" t="s">
        <v>99</v>
      </c>
      <c r="J112" s="2">
        <v>0.2</v>
      </c>
      <c r="K112">
        <v>1</v>
      </c>
      <c r="L112">
        <f t="shared" si="2"/>
        <v>1.6666666666666667</v>
      </c>
      <c r="M112" t="str">
        <f t="shared" si="3"/>
        <v>micro</v>
      </c>
    </row>
    <row r="113" spans="1:13" x14ac:dyDescent="0.3">
      <c r="A113" s="1">
        <v>45168</v>
      </c>
      <c r="B113" s="1" t="s">
        <v>79</v>
      </c>
      <c r="C113" s="1" t="s">
        <v>72</v>
      </c>
      <c r="D113" t="s">
        <v>161</v>
      </c>
      <c r="E113">
        <v>3</v>
      </c>
      <c r="F113">
        <v>1</v>
      </c>
      <c r="H113" t="s">
        <v>78</v>
      </c>
      <c r="I113" s="2" t="s">
        <v>99</v>
      </c>
      <c r="J113" s="2">
        <v>0.2</v>
      </c>
      <c r="K113">
        <v>1</v>
      </c>
      <c r="L113">
        <f t="shared" si="2"/>
        <v>1.6666666666666667</v>
      </c>
      <c r="M113" t="str">
        <f t="shared" si="3"/>
        <v>micro</v>
      </c>
    </row>
    <row r="114" spans="1:13" x14ac:dyDescent="0.3">
      <c r="A114" s="1">
        <v>45168</v>
      </c>
      <c r="B114" s="1" t="s">
        <v>79</v>
      </c>
      <c r="C114" s="1" t="s">
        <v>72</v>
      </c>
      <c r="D114" t="s">
        <v>162</v>
      </c>
      <c r="E114">
        <v>3</v>
      </c>
      <c r="F114">
        <v>1</v>
      </c>
      <c r="H114" t="s">
        <v>76</v>
      </c>
      <c r="I114" s="2" t="s">
        <v>106</v>
      </c>
      <c r="J114" s="2">
        <v>2.2000000000000002</v>
      </c>
      <c r="K114">
        <v>1</v>
      </c>
      <c r="L114">
        <f t="shared" si="2"/>
        <v>1.6666666666666667</v>
      </c>
      <c r="M114" t="str">
        <f t="shared" si="3"/>
        <v>micro</v>
      </c>
    </row>
    <row r="115" spans="1:13" x14ac:dyDescent="0.3">
      <c r="A115" s="1">
        <v>45168</v>
      </c>
      <c r="B115" s="1" t="s">
        <v>79</v>
      </c>
      <c r="C115" s="1" t="s">
        <v>72</v>
      </c>
      <c r="D115" t="s">
        <v>162</v>
      </c>
      <c r="E115">
        <v>3</v>
      </c>
      <c r="F115">
        <v>1</v>
      </c>
      <c r="H115" t="s">
        <v>80</v>
      </c>
      <c r="I115" s="2" t="s">
        <v>81</v>
      </c>
      <c r="J115" s="2">
        <v>0.25</v>
      </c>
      <c r="K115">
        <v>9</v>
      </c>
      <c r="L115">
        <f t="shared" si="2"/>
        <v>15</v>
      </c>
      <c r="M115" t="str">
        <f t="shared" si="3"/>
        <v>micro</v>
      </c>
    </row>
    <row r="116" spans="1:13" x14ac:dyDescent="0.3">
      <c r="A116" s="1">
        <v>45168</v>
      </c>
      <c r="B116" s="1" t="s">
        <v>79</v>
      </c>
      <c r="C116" s="1" t="s">
        <v>72</v>
      </c>
      <c r="D116" t="s">
        <v>162</v>
      </c>
      <c r="E116">
        <v>3</v>
      </c>
      <c r="F116">
        <v>1</v>
      </c>
      <c r="H116" t="s">
        <v>100</v>
      </c>
      <c r="I116" s="2" t="s">
        <v>118</v>
      </c>
      <c r="J116" s="2">
        <v>2.1</v>
      </c>
      <c r="K116">
        <v>1</v>
      </c>
      <c r="L116">
        <f t="shared" si="2"/>
        <v>1.6666666666666667</v>
      </c>
      <c r="M116" t="str">
        <f t="shared" si="3"/>
        <v>micro</v>
      </c>
    </row>
    <row r="117" spans="1:13" x14ac:dyDescent="0.3">
      <c r="A117" s="1">
        <v>45168</v>
      </c>
      <c r="B117" s="1" t="s">
        <v>79</v>
      </c>
      <c r="C117" s="1" t="s">
        <v>72</v>
      </c>
      <c r="D117" t="s">
        <v>162</v>
      </c>
      <c r="E117">
        <v>3</v>
      </c>
      <c r="F117">
        <v>1</v>
      </c>
      <c r="H117" t="s">
        <v>75</v>
      </c>
      <c r="I117" s="2" t="s">
        <v>119</v>
      </c>
      <c r="J117" s="2">
        <v>6.8</v>
      </c>
      <c r="K117">
        <v>1</v>
      </c>
      <c r="L117">
        <f t="shared" si="2"/>
        <v>1.6666666666666667</v>
      </c>
      <c r="M117" t="str">
        <f t="shared" si="3"/>
        <v>macro</v>
      </c>
    </row>
    <row r="118" spans="1:13" x14ac:dyDescent="0.3">
      <c r="A118" s="1">
        <v>45168</v>
      </c>
      <c r="B118" s="1" t="s">
        <v>79</v>
      </c>
      <c r="C118" s="1" t="s">
        <v>72</v>
      </c>
      <c r="D118" t="s">
        <v>162</v>
      </c>
      <c r="E118">
        <v>3</v>
      </c>
      <c r="F118">
        <v>2</v>
      </c>
      <c r="H118" t="s">
        <v>80</v>
      </c>
      <c r="I118" s="2" t="s">
        <v>21</v>
      </c>
      <c r="J118" s="2">
        <v>2.5</v>
      </c>
      <c r="K118">
        <v>7</v>
      </c>
      <c r="L118">
        <f t="shared" si="2"/>
        <v>11.666666666666666</v>
      </c>
      <c r="M118" t="str">
        <f t="shared" si="3"/>
        <v>micro</v>
      </c>
    </row>
    <row r="119" spans="1:13" x14ac:dyDescent="0.3">
      <c r="A119" s="1">
        <v>45168</v>
      </c>
      <c r="B119" s="1" t="s">
        <v>79</v>
      </c>
      <c r="C119" s="1" t="s">
        <v>72</v>
      </c>
      <c r="D119" t="s">
        <v>162</v>
      </c>
      <c r="E119">
        <v>3</v>
      </c>
      <c r="F119">
        <v>2</v>
      </c>
      <c r="H119" t="s">
        <v>80</v>
      </c>
      <c r="I119" s="2" t="s">
        <v>84</v>
      </c>
      <c r="J119" s="2">
        <v>1.25</v>
      </c>
      <c r="K119">
        <v>1</v>
      </c>
      <c r="L119">
        <f t="shared" si="2"/>
        <v>1.6666666666666667</v>
      </c>
      <c r="M119" t="str">
        <f t="shared" si="3"/>
        <v>micro</v>
      </c>
    </row>
    <row r="120" spans="1:13" x14ac:dyDescent="0.3">
      <c r="A120" s="1">
        <v>45168</v>
      </c>
      <c r="B120" s="1" t="s">
        <v>79</v>
      </c>
      <c r="C120" s="1" t="s">
        <v>72</v>
      </c>
      <c r="D120" t="s">
        <v>162</v>
      </c>
      <c r="E120">
        <v>3</v>
      </c>
      <c r="F120">
        <v>3</v>
      </c>
      <c r="H120" t="s">
        <v>80</v>
      </c>
      <c r="I120" s="2" t="s">
        <v>83</v>
      </c>
      <c r="J120" s="2">
        <v>0.75</v>
      </c>
      <c r="K120">
        <v>2</v>
      </c>
      <c r="L120">
        <f t="shared" si="2"/>
        <v>3.3333333333333335</v>
      </c>
      <c r="M120" t="str">
        <f t="shared" si="3"/>
        <v>micro</v>
      </c>
    </row>
    <row r="121" spans="1:13" x14ac:dyDescent="0.3">
      <c r="A121" s="1">
        <v>45168</v>
      </c>
      <c r="B121" s="1" t="s">
        <v>79</v>
      </c>
      <c r="C121" s="1" t="s">
        <v>72</v>
      </c>
      <c r="D121" t="s">
        <v>162</v>
      </c>
      <c r="E121">
        <v>3</v>
      </c>
      <c r="F121">
        <v>1</v>
      </c>
      <c r="H121" t="s">
        <v>85</v>
      </c>
      <c r="I121" s="2" t="s">
        <v>84</v>
      </c>
      <c r="J121" s="2">
        <v>1.25</v>
      </c>
      <c r="K121">
        <v>2</v>
      </c>
      <c r="L121">
        <f t="shared" si="2"/>
        <v>3.3333333333333335</v>
      </c>
      <c r="M121" t="str">
        <f t="shared" si="3"/>
        <v>micro</v>
      </c>
    </row>
    <row r="122" spans="1:13" x14ac:dyDescent="0.3">
      <c r="A122" s="1">
        <v>45168</v>
      </c>
      <c r="B122" s="1" t="s">
        <v>79</v>
      </c>
      <c r="C122" s="1" t="s">
        <v>72</v>
      </c>
      <c r="D122" t="s">
        <v>161</v>
      </c>
      <c r="E122">
        <v>3</v>
      </c>
      <c r="F122">
        <v>1</v>
      </c>
      <c r="H122" t="s">
        <v>80</v>
      </c>
      <c r="I122" s="2" t="s">
        <v>81</v>
      </c>
      <c r="J122" s="2">
        <v>0.25</v>
      </c>
      <c r="K122">
        <f>SUM(20,15,45,25,110,200)</f>
        <v>415</v>
      </c>
      <c r="L122">
        <f t="shared" si="2"/>
        <v>691.66666666666674</v>
      </c>
      <c r="M122" t="str">
        <f t="shared" si="3"/>
        <v>micro</v>
      </c>
    </row>
    <row r="123" spans="1:13" x14ac:dyDescent="0.3">
      <c r="A123" s="1">
        <v>45168</v>
      </c>
      <c r="B123" s="1" t="s">
        <v>79</v>
      </c>
      <c r="C123" s="1" t="s">
        <v>72</v>
      </c>
      <c r="D123" t="s">
        <v>161</v>
      </c>
      <c r="E123">
        <v>3</v>
      </c>
      <c r="F123">
        <v>1</v>
      </c>
      <c r="H123" t="s">
        <v>80</v>
      </c>
      <c r="I123" s="2" t="s">
        <v>83</v>
      </c>
      <c r="J123" s="2">
        <v>0.75</v>
      </c>
      <c r="K123">
        <f>SUM(25,10,25,10,65,)</f>
        <v>135</v>
      </c>
      <c r="L123">
        <f t="shared" si="2"/>
        <v>225</v>
      </c>
      <c r="M123" t="str">
        <f t="shared" si="3"/>
        <v>micro</v>
      </c>
    </row>
    <row r="124" spans="1:13" x14ac:dyDescent="0.3">
      <c r="A124" s="1">
        <v>45168</v>
      </c>
      <c r="B124" s="1" t="s">
        <v>79</v>
      </c>
      <c r="C124" s="1" t="s">
        <v>72</v>
      </c>
      <c r="D124" t="s">
        <v>161</v>
      </c>
      <c r="E124">
        <v>3</v>
      </c>
      <c r="F124">
        <v>1</v>
      </c>
      <c r="H124" t="s">
        <v>80</v>
      </c>
      <c r="I124" s="2" t="s">
        <v>84</v>
      </c>
      <c r="J124" s="2">
        <v>1.25</v>
      </c>
      <c r="K124">
        <f>SUM(4,3,10,2,21)</f>
        <v>40</v>
      </c>
      <c r="L124">
        <f t="shared" si="2"/>
        <v>66.666666666666657</v>
      </c>
      <c r="M124" t="str">
        <f t="shared" si="3"/>
        <v>micro</v>
      </c>
    </row>
    <row r="125" spans="1:13" x14ac:dyDescent="0.3">
      <c r="A125" s="1">
        <v>45168</v>
      </c>
      <c r="B125" s="1" t="s">
        <v>79</v>
      </c>
      <c r="C125" s="1" t="s">
        <v>72</v>
      </c>
      <c r="D125" t="s">
        <v>161</v>
      </c>
      <c r="E125">
        <v>3</v>
      </c>
      <c r="F125">
        <v>1</v>
      </c>
      <c r="H125" t="s">
        <v>80</v>
      </c>
      <c r="I125" s="2" t="s">
        <v>81</v>
      </c>
      <c r="J125" s="2">
        <v>0.25</v>
      </c>
      <c r="K125">
        <f>SUM(1,5,2)</f>
        <v>8</v>
      </c>
      <c r="L125">
        <f t="shared" si="2"/>
        <v>13.333333333333334</v>
      </c>
      <c r="M125" t="str">
        <f t="shared" si="3"/>
        <v>micro</v>
      </c>
    </row>
    <row r="126" spans="1:13" x14ac:dyDescent="0.3">
      <c r="A126" s="1">
        <v>45168</v>
      </c>
      <c r="B126" s="1" t="s">
        <v>79</v>
      </c>
      <c r="C126" s="1" t="s">
        <v>72</v>
      </c>
      <c r="D126" t="s">
        <v>161</v>
      </c>
      <c r="E126">
        <v>3</v>
      </c>
      <c r="F126">
        <v>1</v>
      </c>
      <c r="H126" t="s">
        <v>80</v>
      </c>
      <c r="I126" s="2" t="s">
        <v>83</v>
      </c>
      <c r="J126" s="2">
        <v>0.75</v>
      </c>
      <c r="K126">
        <v>57</v>
      </c>
      <c r="L126">
        <f t="shared" si="2"/>
        <v>95</v>
      </c>
      <c r="M126" t="str">
        <f t="shared" si="3"/>
        <v>micro</v>
      </c>
    </row>
    <row r="127" spans="1:13" x14ac:dyDescent="0.3">
      <c r="A127" s="1">
        <v>45168</v>
      </c>
      <c r="B127" s="1" t="s">
        <v>79</v>
      </c>
      <c r="C127" s="1" t="s">
        <v>72</v>
      </c>
      <c r="D127" t="s">
        <v>161</v>
      </c>
      <c r="E127">
        <v>3</v>
      </c>
      <c r="F127">
        <v>1</v>
      </c>
      <c r="H127" t="s">
        <v>80</v>
      </c>
      <c r="I127" s="2" t="s">
        <v>84</v>
      </c>
      <c r="J127" s="2">
        <v>1.25</v>
      </c>
      <c r="K127">
        <v>23</v>
      </c>
      <c r="L127">
        <f t="shared" si="2"/>
        <v>38.333333333333336</v>
      </c>
      <c r="M127" t="str">
        <f t="shared" si="3"/>
        <v>micro</v>
      </c>
    </row>
    <row r="128" spans="1:13" x14ac:dyDescent="0.3">
      <c r="A128" s="1">
        <v>45168</v>
      </c>
      <c r="B128" s="1" t="s">
        <v>79</v>
      </c>
      <c r="C128" s="1" t="s">
        <v>72</v>
      </c>
      <c r="D128" t="s">
        <v>161</v>
      </c>
      <c r="E128">
        <v>3</v>
      </c>
      <c r="F128">
        <v>2</v>
      </c>
      <c r="H128" t="s">
        <v>85</v>
      </c>
      <c r="I128" s="5" t="s">
        <v>84</v>
      </c>
      <c r="J128" s="5">
        <v>1.25</v>
      </c>
      <c r="K128">
        <v>28</v>
      </c>
      <c r="L128">
        <f t="shared" si="2"/>
        <v>46.666666666666664</v>
      </c>
      <c r="M128" t="str">
        <f t="shared" si="3"/>
        <v>micro</v>
      </c>
    </row>
    <row r="129" spans="1:13" x14ac:dyDescent="0.3">
      <c r="A129" s="1">
        <v>45168</v>
      </c>
      <c r="B129" s="1" t="s">
        <v>79</v>
      </c>
      <c r="C129" s="1" t="s">
        <v>72</v>
      </c>
      <c r="D129" t="s">
        <v>161</v>
      </c>
      <c r="E129">
        <v>3</v>
      </c>
      <c r="F129">
        <v>2</v>
      </c>
      <c r="H129" t="s">
        <v>80</v>
      </c>
      <c r="I129" s="2" t="s">
        <v>81</v>
      </c>
      <c r="J129" s="2">
        <v>0.25</v>
      </c>
      <c r="K129">
        <f>SUM(80,140,150,300,75,15)</f>
        <v>760</v>
      </c>
      <c r="L129">
        <f t="shared" si="2"/>
        <v>1266.6666666666665</v>
      </c>
      <c r="M129" t="str">
        <f t="shared" si="3"/>
        <v>micro</v>
      </c>
    </row>
    <row r="130" spans="1:13" x14ac:dyDescent="0.3">
      <c r="A130" s="1">
        <v>45168</v>
      </c>
      <c r="B130" s="1" t="s">
        <v>79</v>
      </c>
      <c r="C130" s="1" t="s">
        <v>72</v>
      </c>
      <c r="D130" t="s">
        <v>161</v>
      </c>
      <c r="E130">
        <v>3</v>
      </c>
      <c r="F130">
        <v>2</v>
      </c>
      <c r="H130" t="s">
        <v>80</v>
      </c>
      <c r="I130" s="2" t="s">
        <v>83</v>
      </c>
      <c r="J130" s="2">
        <v>0.75</v>
      </c>
      <c r="K130">
        <f>SUM(45,56,40,75,15)</f>
        <v>231</v>
      </c>
      <c r="L130">
        <f t="shared" si="2"/>
        <v>385</v>
      </c>
      <c r="M130" t="str">
        <f t="shared" si="3"/>
        <v>micro</v>
      </c>
    </row>
    <row r="131" spans="1:13" x14ac:dyDescent="0.3">
      <c r="A131" s="1">
        <v>45168</v>
      </c>
      <c r="B131" s="1" t="s">
        <v>79</v>
      </c>
      <c r="C131" s="1" t="s">
        <v>72</v>
      </c>
      <c r="D131" t="s">
        <v>161</v>
      </c>
      <c r="E131">
        <v>3</v>
      </c>
      <c r="F131">
        <v>2</v>
      </c>
      <c r="H131" t="s">
        <v>80</v>
      </c>
      <c r="I131" s="5" t="s">
        <v>84</v>
      </c>
      <c r="J131" s="5">
        <v>1.25</v>
      </c>
      <c r="K131">
        <f>SUM(8,10,25,25,10,10)</f>
        <v>88</v>
      </c>
      <c r="L131">
        <f t="shared" ref="L131:L194" si="4">K131/60*100</f>
        <v>146.66666666666666</v>
      </c>
      <c r="M131" t="str">
        <f t="shared" ref="M131:M194" si="5">IF(J131&lt;3.1,"micro","macro")</f>
        <v>micro</v>
      </c>
    </row>
    <row r="132" spans="1:13" x14ac:dyDescent="0.3">
      <c r="A132" s="1">
        <v>45168</v>
      </c>
      <c r="B132" s="1" t="s">
        <v>79</v>
      </c>
      <c r="C132" s="1" t="s">
        <v>72</v>
      </c>
      <c r="D132" t="s">
        <v>161</v>
      </c>
      <c r="E132">
        <v>3</v>
      </c>
      <c r="F132">
        <v>3</v>
      </c>
      <c r="H132" t="s">
        <v>85</v>
      </c>
      <c r="I132" s="5" t="s">
        <v>84</v>
      </c>
      <c r="J132" s="5">
        <v>1.25</v>
      </c>
      <c r="K132">
        <v>3</v>
      </c>
      <c r="L132">
        <f t="shared" si="4"/>
        <v>5</v>
      </c>
      <c r="M132" t="str">
        <f t="shared" si="5"/>
        <v>micro</v>
      </c>
    </row>
    <row r="133" spans="1:13" x14ac:dyDescent="0.3">
      <c r="A133" s="1">
        <v>45168</v>
      </c>
      <c r="B133" s="1" t="s">
        <v>79</v>
      </c>
      <c r="C133" s="1" t="s">
        <v>72</v>
      </c>
      <c r="D133" t="s">
        <v>161</v>
      </c>
      <c r="E133">
        <v>3</v>
      </c>
      <c r="F133">
        <v>1</v>
      </c>
      <c r="H133" t="s">
        <v>85</v>
      </c>
      <c r="I133" s="2" t="s">
        <v>88</v>
      </c>
      <c r="J133" s="2">
        <v>1.75</v>
      </c>
      <c r="K133">
        <v>6</v>
      </c>
      <c r="L133">
        <f t="shared" si="4"/>
        <v>10</v>
      </c>
      <c r="M133" t="str">
        <f t="shared" si="5"/>
        <v>micro</v>
      </c>
    </row>
    <row r="134" spans="1:13" x14ac:dyDescent="0.3">
      <c r="A134" s="1">
        <v>45168</v>
      </c>
      <c r="B134" s="1" t="s">
        <v>79</v>
      </c>
      <c r="C134" s="1" t="s">
        <v>72</v>
      </c>
      <c r="D134" t="s">
        <v>161</v>
      </c>
      <c r="E134">
        <v>3</v>
      </c>
      <c r="F134">
        <v>2</v>
      </c>
      <c r="H134" t="s">
        <v>77</v>
      </c>
      <c r="I134" s="2" t="s">
        <v>121</v>
      </c>
      <c r="J134" s="2">
        <v>13</v>
      </c>
      <c r="K134">
        <v>1</v>
      </c>
      <c r="L134">
        <f t="shared" si="4"/>
        <v>1.6666666666666667</v>
      </c>
      <c r="M134" t="str">
        <f t="shared" si="5"/>
        <v>macro</v>
      </c>
    </row>
    <row r="135" spans="1:13" x14ac:dyDescent="0.3">
      <c r="A135" s="1">
        <v>45168</v>
      </c>
      <c r="B135" s="1" t="s">
        <v>79</v>
      </c>
      <c r="C135" s="1" t="s">
        <v>72</v>
      </c>
      <c r="D135" t="s">
        <v>161</v>
      </c>
      <c r="E135">
        <v>3</v>
      </c>
      <c r="F135">
        <v>2</v>
      </c>
      <c r="H135" t="s">
        <v>76</v>
      </c>
      <c r="I135" s="2" t="s">
        <v>112</v>
      </c>
      <c r="J135" s="2">
        <v>8</v>
      </c>
      <c r="K135">
        <v>1</v>
      </c>
      <c r="L135">
        <f t="shared" si="4"/>
        <v>1.6666666666666667</v>
      </c>
      <c r="M135" t="str">
        <f t="shared" si="5"/>
        <v>macro</v>
      </c>
    </row>
    <row r="136" spans="1:13" x14ac:dyDescent="0.3">
      <c r="A136" s="1">
        <v>45168</v>
      </c>
      <c r="B136" s="1" t="s">
        <v>79</v>
      </c>
      <c r="C136" s="1" t="s">
        <v>72</v>
      </c>
      <c r="D136" t="s">
        <v>161</v>
      </c>
      <c r="E136">
        <v>3</v>
      </c>
      <c r="F136">
        <v>2</v>
      </c>
      <c r="H136" t="s">
        <v>76</v>
      </c>
      <c r="I136" s="2" t="s">
        <v>122</v>
      </c>
      <c r="J136" s="2">
        <v>9</v>
      </c>
      <c r="K136">
        <v>1</v>
      </c>
      <c r="L136">
        <f t="shared" si="4"/>
        <v>1.6666666666666667</v>
      </c>
      <c r="M136" t="str">
        <f t="shared" si="5"/>
        <v>macro</v>
      </c>
    </row>
    <row r="137" spans="1:13" x14ac:dyDescent="0.3">
      <c r="A137" s="1">
        <v>45168</v>
      </c>
      <c r="B137" s="1" t="s">
        <v>79</v>
      </c>
      <c r="C137" s="1" t="s">
        <v>72</v>
      </c>
      <c r="D137" t="s">
        <v>161</v>
      </c>
      <c r="E137">
        <v>3</v>
      </c>
      <c r="F137">
        <v>3</v>
      </c>
      <c r="H137" t="s">
        <v>80</v>
      </c>
      <c r="I137" s="2" t="s">
        <v>81</v>
      </c>
      <c r="J137" s="2">
        <v>0.25</v>
      </c>
      <c r="K137">
        <f>SUM(75,25,40)</f>
        <v>140</v>
      </c>
      <c r="L137">
        <f t="shared" si="4"/>
        <v>233.33333333333334</v>
      </c>
      <c r="M137" t="str">
        <f t="shared" si="5"/>
        <v>micro</v>
      </c>
    </row>
    <row r="138" spans="1:13" x14ac:dyDescent="0.3">
      <c r="A138" s="1">
        <v>45168</v>
      </c>
      <c r="B138" s="1" t="s">
        <v>79</v>
      </c>
      <c r="C138" s="1" t="s">
        <v>72</v>
      </c>
      <c r="D138" t="s">
        <v>161</v>
      </c>
      <c r="E138">
        <v>3</v>
      </c>
      <c r="F138">
        <v>3</v>
      </c>
      <c r="H138" t="s">
        <v>80</v>
      </c>
      <c r="I138" s="2" t="s">
        <v>83</v>
      </c>
      <c r="J138" s="2">
        <v>0.75</v>
      </c>
      <c r="K138">
        <f>SUM(36,15,70)</f>
        <v>121</v>
      </c>
      <c r="L138">
        <f t="shared" si="4"/>
        <v>201.66666666666666</v>
      </c>
      <c r="M138" t="str">
        <f t="shared" si="5"/>
        <v>micro</v>
      </c>
    </row>
    <row r="139" spans="1:13" x14ac:dyDescent="0.3">
      <c r="A139" s="1">
        <v>45168</v>
      </c>
      <c r="B139" s="1" t="s">
        <v>79</v>
      </c>
      <c r="C139" s="1" t="s">
        <v>72</v>
      </c>
      <c r="D139" t="s">
        <v>161</v>
      </c>
      <c r="E139">
        <v>3</v>
      </c>
      <c r="F139">
        <v>3</v>
      </c>
      <c r="H139" t="s">
        <v>80</v>
      </c>
      <c r="I139" s="5" t="s">
        <v>84</v>
      </c>
      <c r="J139" s="5">
        <v>1.25</v>
      </c>
      <c r="K139">
        <f>SUM(4,3,2)</f>
        <v>9</v>
      </c>
      <c r="L139">
        <f t="shared" si="4"/>
        <v>15</v>
      </c>
      <c r="M139" t="str">
        <f t="shared" si="5"/>
        <v>micro</v>
      </c>
    </row>
    <row r="140" spans="1:13" x14ac:dyDescent="0.3">
      <c r="A140" s="1">
        <v>45168</v>
      </c>
      <c r="B140" s="1" t="s">
        <v>79</v>
      </c>
      <c r="C140" s="1" t="s">
        <v>72</v>
      </c>
      <c r="D140" t="s">
        <v>161</v>
      </c>
      <c r="E140">
        <v>3</v>
      </c>
      <c r="F140">
        <v>2</v>
      </c>
      <c r="H140" t="s">
        <v>85</v>
      </c>
      <c r="I140" s="2" t="s">
        <v>88</v>
      </c>
      <c r="J140" s="2">
        <v>1.75</v>
      </c>
      <c r="K140">
        <v>10</v>
      </c>
      <c r="L140">
        <f t="shared" si="4"/>
        <v>16.666666666666664</v>
      </c>
      <c r="M140" t="str">
        <f t="shared" si="5"/>
        <v>micro</v>
      </c>
    </row>
    <row r="141" spans="1:13" x14ac:dyDescent="0.3">
      <c r="A141" s="1">
        <v>45168</v>
      </c>
      <c r="B141" s="1" t="s">
        <v>79</v>
      </c>
      <c r="C141" s="1" t="s">
        <v>72</v>
      </c>
      <c r="D141" t="s">
        <v>161</v>
      </c>
      <c r="E141">
        <v>3</v>
      </c>
      <c r="F141">
        <v>3</v>
      </c>
      <c r="H141" t="s">
        <v>75</v>
      </c>
      <c r="I141" s="2" t="s">
        <v>120</v>
      </c>
      <c r="J141" s="2">
        <v>4.5</v>
      </c>
      <c r="K141">
        <v>1</v>
      </c>
      <c r="L141">
        <f t="shared" si="4"/>
        <v>1.6666666666666667</v>
      </c>
      <c r="M141" t="str">
        <f t="shared" si="5"/>
        <v>macro</v>
      </c>
    </row>
    <row r="142" spans="1:13" x14ac:dyDescent="0.3">
      <c r="A142" s="1">
        <v>45168</v>
      </c>
      <c r="B142" s="1" t="s">
        <v>79</v>
      </c>
      <c r="C142" s="1" t="s">
        <v>72</v>
      </c>
      <c r="D142" t="s">
        <v>161</v>
      </c>
      <c r="E142">
        <v>3</v>
      </c>
      <c r="F142">
        <v>3</v>
      </c>
      <c r="H142" t="s">
        <v>75</v>
      </c>
      <c r="I142" s="2" t="s">
        <v>123</v>
      </c>
      <c r="J142" s="2">
        <v>5.5</v>
      </c>
      <c r="K142">
        <v>1</v>
      </c>
      <c r="L142">
        <f t="shared" si="4"/>
        <v>1.6666666666666667</v>
      </c>
      <c r="M142" t="str">
        <f t="shared" si="5"/>
        <v>macro</v>
      </c>
    </row>
    <row r="143" spans="1:13" x14ac:dyDescent="0.3">
      <c r="A143" s="1">
        <v>45194</v>
      </c>
      <c r="B143" s="1" t="s">
        <v>79</v>
      </c>
      <c r="C143" s="1" t="s">
        <v>72</v>
      </c>
      <c r="D143" t="s">
        <v>160</v>
      </c>
      <c r="E143">
        <v>2</v>
      </c>
      <c r="F143">
        <v>1</v>
      </c>
      <c r="H143" t="s">
        <v>80</v>
      </c>
      <c r="I143" s="2" t="s">
        <v>81</v>
      </c>
      <c r="J143" s="2">
        <v>0.25</v>
      </c>
      <c r="K143">
        <f>SUM(6,21,7)</f>
        <v>34</v>
      </c>
      <c r="L143">
        <f t="shared" si="4"/>
        <v>56.666666666666664</v>
      </c>
      <c r="M143" t="str">
        <f t="shared" si="5"/>
        <v>micro</v>
      </c>
    </row>
    <row r="144" spans="1:13" x14ac:dyDescent="0.3">
      <c r="A144" s="1">
        <v>45194</v>
      </c>
      <c r="B144" s="1" t="s">
        <v>79</v>
      </c>
      <c r="C144" s="1" t="s">
        <v>72</v>
      </c>
      <c r="D144" t="s">
        <v>160</v>
      </c>
      <c r="E144">
        <v>2</v>
      </c>
      <c r="F144">
        <v>1</v>
      </c>
      <c r="H144" t="s">
        <v>85</v>
      </c>
      <c r="I144" s="2" t="s">
        <v>81</v>
      </c>
      <c r="J144" s="2">
        <v>0.25</v>
      </c>
      <c r="K144">
        <f>SUM(35,16,7,9)</f>
        <v>67</v>
      </c>
      <c r="L144">
        <f t="shared" si="4"/>
        <v>111.66666666666667</v>
      </c>
      <c r="M144" t="str">
        <f t="shared" si="5"/>
        <v>micro</v>
      </c>
    </row>
    <row r="145" spans="1:13" x14ac:dyDescent="0.3">
      <c r="A145" s="1">
        <v>45194</v>
      </c>
      <c r="B145" s="1" t="s">
        <v>79</v>
      </c>
      <c r="C145" s="1" t="s">
        <v>72</v>
      </c>
      <c r="D145" t="s">
        <v>160</v>
      </c>
      <c r="E145">
        <v>2</v>
      </c>
      <c r="F145">
        <v>1</v>
      </c>
      <c r="H145" t="s">
        <v>78</v>
      </c>
      <c r="I145" s="2" t="s">
        <v>95</v>
      </c>
      <c r="J145" s="2">
        <v>0.6</v>
      </c>
      <c r="K145">
        <v>1</v>
      </c>
      <c r="L145">
        <f t="shared" si="4"/>
        <v>1.6666666666666667</v>
      </c>
      <c r="M145" t="str">
        <f t="shared" si="5"/>
        <v>micro</v>
      </c>
    </row>
    <row r="146" spans="1:13" x14ac:dyDescent="0.3">
      <c r="A146" s="1">
        <v>45194</v>
      </c>
      <c r="B146" s="1" t="s">
        <v>79</v>
      </c>
      <c r="C146" s="1" t="s">
        <v>72</v>
      </c>
      <c r="D146" t="s">
        <v>160</v>
      </c>
      <c r="E146">
        <v>2</v>
      </c>
      <c r="F146">
        <v>2</v>
      </c>
      <c r="H146" t="s">
        <v>78</v>
      </c>
      <c r="I146" s="2" t="s">
        <v>115</v>
      </c>
      <c r="J146" s="2">
        <v>0.4</v>
      </c>
      <c r="K146">
        <v>1</v>
      </c>
      <c r="L146">
        <f t="shared" si="4"/>
        <v>1.6666666666666667</v>
      </c>
      <c r="M146" t="str">
        <f t="shared" si="5"/>
        <v>micro</v>
      </c>
    </row>
    <row r="147" spans="1:13" x14ac:dyDescent="0.3">
      <c r="A147" s="1">
        <v>45194</v>
      </c>
      <c r="B147" s="1" t="s">
        <v>79</v>
      </c>
      <c r="C147" s="1" t="s">
        <v>72</v>
      </c>
      <c r="D147" t="s">
        <v>160</v>
      </c>
      <c r="E147">
        <v>2</v>
      </c>
      <c r="F147">
        <v>2</v>
      </c>
      <c r="H147" t="s">
        <v>76</v>
      </c>
      <c r="I147" s="2" t="s">
        <v>106</v>
      </c>
      <c r="J147" s="2">
        <v>2.2000000000000002</v>
      </c>
      <c r="K147">
        <v>1</v>
      </c>
      <c r="L147">
        <f t="shared" si="4"/>
        <v>1.6666666666666667</v>
      </c>
      <c r="M147" t="str">
        <f t="shared" si="5"/>
        <v>micro</v>
      </c>
    </row>
    <row r="148" spans="1:13" x14ac:dyDescent="0.3">
      <c r="A148" s="1">
        <v>45194</v>
      </c>
      <c r="B148" s="1" t="s">
        <v>79</v>
      </c>
      <c r="C148" s="1" t="s">
        <v>72</v>
      </c>
      <c r="D148" t="s">
        <v>160</v>
      </c>
      <c r="E148">
        <v>2</v>
      </c>
      <c r="F148">
        <v>2</v>
      </c>
      <c r="H148" t="s">
        <v>76</v>
      </c>
      <c r="I148" s="2" t="s">
        <v>120</v>
      </c>
      <c r="J148" s="2">
        <v>4.5</v>
      </c>
      <c r="K148">
        <v>1</v>
      </c>
      <c r="L148">
        <f t="shared" si="4"/>
        <v>1.6666666666666667</v>
      </c>
      <c r="M148" t="str">
        <f t="shared" si="5"/>
        <v>macro</v>
      </c>
    </row>
    <row r="149" spans="1:13" x14ac:dyDescent="0.3">
      <c r="A149" s="1">
        <v>45194</v>
      </c>
      <c r="B149" s="1" t="s">
        <v>79</v>
      </c>
      <c r="C149" s="1" t="s">
        <v>72</v>
      </c>
      <c r="D149" t="s">
        <v>160</v>
      </c>
      <c r="E149">
        <v>2</v>
      </c>
      <c r="F149">
        <v>2</v>
      </c>
      <c r="H149" t="s">
        <v>76</v>
      </c>
      <c r="I149" s="2" t="s">
        <v>124</v>
      </c>
      <c r="J149" s="2">
        <v>2.6</v>
      </c>
      <c r="K149">
        <v>1</v>
      </c>
      <c r="L149">
        <f t="shared" si="4"/>
        <v>1.6666666666666667</v>
      </c>
      <c r="M149" t="str">
        <f t="shared" si="5"/>
        <v>micro</v>
      </c>
    </row>
    <row r="150" spans="1:13" x14ac:dyDescent="0.3">
      <c r="A150" s="1">
        <v>45194</v>
      </c>
      <c r="B150" s="1" t="s">
        <v>79</v>
      </c>
      <c r="C150" s="1" t="s">
        <v>72</v>
      </c>
      <c r="D150" t="s">
        <v>160</v>
      </c>
      <c r="E150">
        <v>2</v>
      </c>
      <c r="F150">
        <v>2</v>
      </c>
      <c r="H150" t="s">
        <v>80</v>
      </c>
      <c r="I150" s="2" t="s">
        <v>81</v>
      </c>
      <c r="J150" s="2">
        <v>0.25</v>
      </c>
      <c r="K150">
        <f>SUM(10,12,5)</f>
        <v>27</v>
      </c>
      <c r="L150">
        <f t="shared" si="4"/>
        <v>45</v>
      </c>
      <c r="M150" t="str">
        <f t="shared" si="5"/>
        <v>micro</v>
      </c>
    </row>
    <row r="151" spans="1:13" x14ac:dyDescent="0.3">
      <c r="A151" s="1">
        <v>45194</v>
      </c>
      <c r="B151" s="1" t="s">
        <v>79</v>
      </c>
      <c r="C151" s="1" t="s">
        <v>72</v>
      </c>
      <c r="D151" t="s">
        <v>160</v>
      </c>
      <c r="E151">
        <v>2</v>
      </c>
      <c r="F151">
        <v>2</v>
      </c>
      <c r="H151" t="s">
        <v>85</v>
      </c>
      <c r="I151" s="2" t="s">
        <v>81</v>
      </c>
      <c r="J151" s="2">
        <v>0.25</v>
      </c>
      <c r="K151">
        <f>SUM(35,16,7,9)</f>
        <v>67</v>
      </c>
      <c r="L151">
        <f t="shared" si="4"/>
        <v>111.66666666666667</v>
      </c>
      <c r="M151" t="str">
        <f t="shared" si="5"/>
        <v>micro</v>
      </c>
    </row>
    <row r="152" spans="1:13" x14ac:dyDescent="0.3">
      <c r="A152" s="1">
        <v>45194</v>
      </c>
      <c r="B152" s="1" t="s">
        <v>79</v>
      </c>
      <c r="C152" s="1" t="s">
        <v>72</v>
      </c>
      <c r="D152" t="s">
        <v>160</v>
      </c>
      <c r="E152">
        <v>2</v>
      </c>
      <c r="F152">
        <v>3</v>
      </c>
      <c r="H152" t="s">
        <v>85</v>
      </c>
      <c r="I152" s="2" t="s">
        <v>81</v>
      </c>
      <c r="J152" s="2">
        <v>0.25</v>
      </c>
      <c r="K152">
        <f>SUM(12,39,23)</f>
        <v>74</v>
      </c>
      <c r="L152">
        <f t="shared" si="4"/>
        <v>123.33333333333334</v>
      </c>
      <c r="M152" t="str">
        <f t="shared" si="5"/>
        <v>micro</v>
      </c>
    </row>
    <row r="153" spans="1:13" x14ac:dyDescent="0.3">
      <c r="A153" s="1">
        <v>45194</v>
      </c>
      <c r="B153" s="1" t="s">
        <v>79</v>
      </c>
      <c r="C153" s="1" t="s">
        <v>72</v>
      </c>
      <c r="D153" t="s">
        <v>160</v>
      </c>
      <c r="E153">
        <v>2</v>
      </c>
      <c r="F153">
        <v>3</v>
      </c>
      <c r="H153" t="s">
        <v>85</v>
      </c>
      <c r="I153" s="2" t="s">
        <v>83</v>
      </c>
      <c r="J153" s="2">
        <v>0.75</v>
      </c>
      <c r="K153">
        <v>6</v>
      </c>
      <c r="L153">
        <f t="shared" si="4"/>
        <v>10</v>
      </c>
      <c r="M153" t="str">
        <f t="shared" si="5"/>
        <v>micro</v>
      </c>
    </row>
    <row r="154" spans="1:13" x14ac:dyDescent="0.3">
      <c r="A154" s="1">
        <v>45194</v>
      </c>
      <c r="B154" s="1" t="s">
        <v>79</v>
      </c>
      <c r="C154" s="1" t="s">
        <v>72</v>
      </c>
      <c r="D154" t="s">
        <v>160</v>
      </c>
      <c r="E154">
        <v>2</v>
      </c>
      <c r="F154">
        <v>3</v>
      </c>
      <c r="H154" t="s">
        <v>80</v>
      </c>
      <c r="I154" s="2" t="s">
        <v>81</v>
      </c>
      <c r="J154" s="2">
        <v>0.25</v>
      </c>
      <c r="K154">
        <v>29</v>
      </c>
      <c r="L154">
        <f t="shared" si="4"/>
        <v>48.333333333333336</v>
      </c>
      <c r="M154" t="str">
        <f t="shared" si="5"/>
        <v>micro</v>
      </c>
    </row>
    <row r="155" spans="1:13" x14ac:dyDescent="0.3">
      <c r="A155" s="1">
        <v>45194</v>
      </c>
      <c r="B155" s="1" t="s">
        <v>79</v>
      </c>
      <c r="C155" s="1" t="s">
        <v>72</v>
      </c>
      <c r="D155" t="s">
        <v>160</v>
      </c>
      <c r="E155">
        <v>2</v>
      </c>
      <c r="F155">
        <v>3</v>
      </c>
      <c r="H155" t="s">
        <v>80</v>
      </c>
      <c r="I155" s="2" t="s">
        <v>83</v>
      </c>
      <c r="J155" s="2">
        <v>0.75</v>
      </c>
      <c r="K155">
        <v>12</v>
      </c>
      <c r="L155">
        <f t="shared" si="4"/>
        <v>20</v>
      </c>
      <c r="M155" t="str">
        <f t="shared" si="5"/>
        <v>micro</v>
      </c>
    </row>
    <row r="156" spans="1:13" x14ac:dyDescent="0.3">
      <c r="A156" s="1">
        <v>45194</v>
      </c>
      <c r="B156" s="1" t="s">
        <v>79</v>
      </c>
      <c r="C156" s="1" t="s">
        <v>72</v>
      </c>
      <c r="D156" t="s">
        <v>160</v>
      </c>
      <c r="E156">
        <v>2</v>
      </c>
      <c r="F156">
        <v>3</v>
      </c>
      <c r="H156" t="s">
        <v>76</v>
      </c>
      <c r="I156" s="2" t="s">
        <v>125</v>
      </c>
      <c r="J156" s="2">
        <v>5.9</v>
      </c>
      <c r="K156">
        <v>1</v>
      </c>
      <c r="L156">
        <f t="shared" si="4"/>
        <v>1.6666666666666667</v>
      </c>
      <c r="M156" t="str">
        <f t="shared" si="5"/>
        <v>macro</v>
      </c>
    </row>
    <row r="157" spans="1:13" x14ac:dyDescent="0.3">
      <c r="A157" s="1">
        <v>45194</v>
      </c>
      <c r="B157" s="1" t="s">
        <v>79</v>
      </c>
      <c r="C157" s="1" t="s">
        <v>72</v>
      </c>
      <c r="D157" t="s">
        <v>160</v>
      </c>
      <c r="E157">
        <v>2</v>
      </c>
      <c r="F157">
        <v>3</v>
      </c>
      <c r="H157" t="s">
        <v>76</v>
      </c>
      <c r="I157" s="2" t="s">
        <v>126</v>
      </c>
      <c r="J157" s="2">
        <v>2.2999999999999998</v>
      </c>
      <c r="K157">
        <v>1</v>
      </c>
      <c r="L157">
        <f t="shared" si="4"/>
        <v>1.6666666666666667</v>
      </c>
      <c r="M157" t="str">
        <f t="shared" si="5"/>
        <v>micro</v>
      </c>
    </row>
    <row r="158" spans="1:13" x14ac:dyDescent="0.3">
      <c r="A158" s="1">
        <v>45194</v>
      </c>
      <c r="B158" s="1" t="s">
        <v>79</v>
      </c>
      <c r="C158" s="1" t="s">
        <v>72</v>
      </c>
      <c r="D158" t="s">
        <v>159</v>
      </c>
      <c r="E158">
        <v>2</v>
      </c>
      <c r="F158">
        <v>1</v>
      </c>
      <c r="H158" t="s">
        <v>80</v>
      </c>
      <c r="I158" s="2" t="s">
        <v>81</v>
      </c>
      <c r="J158" s="2">
        <v>0.25</v>
      </c>
      <c r="K158">
        <v>4</v>
      </c>
      <c r="L158">
        <f t="shared" si="4"/>
        <v>6.666666666666667</v>
      </c>
      <c r="M158" t="str">
        <f t="shared" si="5"/>
        <v>micro</v>
      </c>
    </row>
    <row r="159" spans="1:13" x14ac:dyDescent="0.3">
      <c r="A159" s="1">
        <v>45194</v>
      </c>
      <c r="B159" s="1" t="s">
        <v>79</v>
      </c>
      <c r="C159" s="1" t="s">
        <v>72</v>
      </c>
      <c r="D159" t="s">
        <v>159</v>
      </c>
      <c r="E159">
        <v>2</v>
      </c>
      <c r="F159">
        <v>1</v>
      </c>
      <c r="H159" t="s">
        <v>85</v>
      </c>
      <c r="I159" s="2" t="s">
        <v>81</v>
      </c>
      <c r="J159" s="2">
        <v>0.25</v>
      </c>
      <c r="K159">
        <v>22</v>
      </c>
      <c r="L159">
        <f t="shared" si="4"/>
        <v>36.666666666666664</v>
      </c>
      <c r="M159" t="str">
        <f t="shared" si="5"/>
        <v>micro</v>
      </c>
    </row>
    <row r="160" spans="1:13" x14ac:dyDescent="0.3">
      <c r="A160" s="1">
        <v>45194</v>
      </c>
      <c r="B160" s="1" t="s">
        <v>79</v>
      </c>
      <c r="C160" s="1" t="s">
        <v>72</v>
      </c>
      <c r="D160" t="s">
        <v>159</v>
      </c>
      <c r="E160">
        <v>2</v>
      </c>
      <c r="F160">
        <v>2</v>
      </c>
      <c r="H160" t="s">
        <v>76</v>
      </c>
      <c r="I160" s="2" t="s">
        <v>93</v>
      </c>
      <c r="J160" s="2">
        <v>1.2</v>
      </c>
      <c r="K160">
        <v>1</v>
      </c>
      <c r="L160">
        <f t="shared" si="4"/>
        <v>1.6666666666666667</v>
      </c>
      <c r="M160" t="str">
        <f t="shared" si="5"/>
        <v>micro</v>
      </c>
    </row>
    <row r="161" spans="1:13" x14ac:dyDescent="0.3">
      <c r="A161" s="1">
        <v>45194</v>
      </c>
      <c r="B161" s="1" t="s">
        <v>79</v>
      </c>
      <c r="C161" s="1" t="s">
        <v>72</v>
      </c>
      <c r="D161" t="s">
        <v>159</v>
      </c>
      <c r="E161">
        <v>2</v>
      </c>
      <c r="F161">
        <v>2</v>
      </c>
      <c r="H161" t="s">
        <v>76</v>
      </c>
      <c r="I161" s="2" t="s">
        <v>127</v>
      </c>
      <c r="J161" s="2">
        <v>3.3</v>
      </c>
      <c r="K161">
        <v>1</v>
      </c>
      <c r="L161">
        <f t="shared" si="4"/>
        <v>1.6666666666666667</v>
      </c>
      <c r="M161" t="str">
        <f t="shared" si="5"/>
        <v>macro</v>
      </c>
    </row>
    <row r="162" spans="1:13" x14ac:dyDescent="0.3">
      <c r="A162" s="1">
        <v>45194</v>
      </c>
      <c r="B162" s="1" t="s">
        <v>79</v>
      </c>
      <c r="C162" s="1" t="s">
        <v>72</v>
      </c>
      <c r="D162" t="s">
        <v>159</v>
      </c>
      <c r="E162">
        <v>2</v>
      </c>
      <c r="F162">
        <v>2</v>
      </c>
      <c r="H162" t="s">
        <v>175</v>
      </c>
      <c r="I162" s="2" t="s">
        <v>94</v>
      </c>
      <c r="J162" s="2">
        <v>1.3</v>
      </c>
      <c r="K162">
        <v>1</v>
      </c>
      <c r="L162">
        <f t="shared" si="4"/>
        <v>1.6666666666666667</v>
      </c>
      <c r="M162" t="str">
        <f t="shared" si="5"/>
        <v>micro</v>
      </c>
    </row>
    <row r="163" spans="1:13" x14ac:dyDescent="0.3">
      <c r="A163" s="1">
        <v>45194</v>
      </c>
      <c r="B163" s="1" t="s">
        <v>79</v>
      </c>
      <c r="C163" s="1" t="s">
        <v>72</v>
      </c>
      <c r="D163" t="s">
        <v>159</v>
      </c>
      <c r="E163">
        <v>2</v>
      </c>
      <c r="F163">
        <v>2</v>
      </c>
      <c r="H163" t="s">
        <v>80</v>
      </c>
      <c r="I163" s="2" t="s">
        <v>83</v>
      </c>
      <c r="J163" s="2">
        <v>0.75</v>
      </c>
      <c r="K163">
        <v>1</v>
      </c>
      <c r="L163">
        <f t="shared" si="4"/>
        <v>1.6666666666666667</v>
      </c>
      <c r="M163" t="str">
        <f t="shared" si="5"/>
        <v>micro</v>
      </c>
    </row>
    <row r="164" spans="1:13" x14ac:dyDescent="0.3">
      <c r="A164" s="1">
        <v>45194</v>
      </c>
      <c r="B164" s="1" t="s">
        <v>79</v>
      </c>
      <c r="C164" s="1" t="s">
        <v>72</v>
      </c>
      <c r="D164" t="s">
        <v>159</v>
      </c>
      <c r="E164">
        <v>2</v>
      </c>
      <c r="F164">
        <v>3</v>
      </c>
      <c r="H164" t="s">
        <v>76</v>
      </c>
      <c r="I164" s="2" t="s">
        <v>96</v>
      </c>
      <c r="J164" s="2">
        <v>0.8</v>
      </c>
      <c r="K164">
        <v>1</v>
      </c>
      <c r="L164">
        <f t="shared" si="4"/>
        <v>1.6666666666666667</v>
      </c>
      <c r="M164" t="str">
        <f t="shared" si="5"/>
        <v>micro</v>
      </c>
    </row>
    <row r="165" spans="1:13" x14ac:dyDescent="0.3">
      <c r="A165" s="1">
        <v>45194</v>
      </c>
      <c r="B165" s="1" t="s">
        <v>79</v>
      </c>
      <c r="C165" s="1" t="s">
        <v>72</v>
      </c>
      <c r="D165" t="s">
        <v>159</v>
      </c>
      <c r="E165">
        <v>2</v>
      </c>
      <c r="F165">
        <v>3</v>
      </c>
      <c r="H165" t="s">
        <v>76</v>
      </c>
      <c r="I165" s="2" t="s">
        <v>116</v>
      </c>
      <c r="J165" s="2">
        <v>2.5</v>
      </c>
      <c r="K165">
        <v>1</v>
      </c>
      <c r="L165">
        <f t="shared" si="4"/>
        <v>1.6666666666666667</v>
      </c>
      <c r="M165" t="str">
        <f t="shared" si="5"/>
        <v>micro</v>
      </c>
    </row>
    <row r="166" spans="1:13" x14ac:dyDescent="0.3">
      <c r="A166" s="1">
        <v>45194</v>
      </c>
      <c r="B166" s="1" t="s">
        <v>79</v>
      </c>
      <c r="C166" s="1" t="s">
        <v>72</v>
      </c>
      <c r="D166" t="s">
        <v>159</v>
      </c>
      <c r="E166">
        <v>2</v>
      </c>
      <c r="F166">
        <v>3</v>
      </c>
      <c r="H166" t="s">
        <v>76</v>
      </c>
      <c r="I166" s="2" t="s">
        <v>128</v>
      </c>
      <c r="J166" s="2">
        <v>10.199999999999999</v>
      </c>
      <c r="K166">
        <v>1</v>
      </c>
      <c r="L166">
        <f t="shared" si="4"/>
        <v>1.6666666666666667</v>
      </c>
      <c r="M166" t="str">
        <f t="shared" si="5"/>
        <v>macro</v>
      </c>
    </row>
    <row r="167" spans="1:13" x14ac:dyDescent="0.3">
      <c r="A167" s="1">
        <v>45216</v>
      </c>
      <c r="B167" s="1" t="s">
        <v>79</v>
      </c>
      <c r="C167" s="1" t="s">
        <v>72</v>
      </c>
      <c r="D167" t="s">
        <v>160</v>
      </c>
      <c r="E167">
        <v>3</v>
      </c>
      <c r="F167">
        <v>1</v>
      </c>
      <c r="H167" t="s">
        <v>85</v>
      </c>
      <c r="I167" s="2" t="s">
        <v>81</v>
      </c>
      <c r="J167" s="2">
        <v>0.25</v>
      </c>
      <c r="K167">
        <f>SUM(10,22,46,20,30,10)</f>
        <v>138</v>
      </c>
      <c r="L167">
        <f t="shared" si="4"/>
        <v>229.99999999999997</v>
      </c>
      <c r="M167" t="str">
        <f t="shared" si="5"/>
        <v>micro</v>
      </c>
    </row>
    <row r="168" spans="1:13" x14ac:dyDescent="0.3">
      <c r="A168" s="1">
        <v>45216</v>
      </c>
      <c r="B168" s="1" t="s">
        <v>79</v>
      </c>
      <c r="C168" s="1" t="s">
        <v>72</v>
      </c>
      <c r="D168" t="s">
        <v>160</v>
      </c>
      <c r="E168">
        <v>3</v>
      </c>
      <c r="F168">
        <v>1</v>
      </c>
      <c r="H168" t="s">
        <v>85</v>
      </c>
      <c r="I168" s="2" t="s">
        <v>83</v>
      </c>
      <c r="J168" s="2">
        <v>0.75</v>
      </c>
      <c r="K168">
        <f>SUM(23,6,7)</f>
        <v>36</v>
      </c>
      <c r="L168">
        <f t="shared" si="4"/>
        <v>60</v>
      </c>
      <c r="M168" t="str">
        <f t="shared" si="5"/>
        <v>micro</v>
      </c>
    </row>
    <row r="169" spans="1:13" x14ac:dyDescent="0.3">
      <c r="A169" s="1">
        <v>45216</v>
      </c>
      <c r="B169" s="1" t="s">
        <v>79</v>
      </c>
      <c r="C169" s="1" t="s">
        <v>72</v>
      </c>
      <c r="D169" t="s">
        <v>160</v>
      </c>
      <c r="E169">
        <v>3</v>
      </c>
      <c r="F169">
        <v>1</v>
      </c>
      <c r="H169" t="s">
        <v>85</v>
      </c>
      <c r="I169" s="2" t="s">
        <v>84</v>
      </c>
      <c r="J169" s="2">
        <v>1.25</v>
      </c>
      <c r="K169">
        <v>2</v>
      </c>
      <c r="L169">
        <f t="shared" si="4"/>
        <v>3.3333333333333335</v>
      </c>
      <c r="M169" t="str">
        <f t="shared" si="5"/>
        <v>micro</v>
      </c>
    </row>
    <row r="170" spans="1:13" x14ac:dyDescent="0.3">
      <c r="A170" s="1">
        <v>45216</v>
      </c>
      <c r="B170" s="1" t="s">
        <v>79</v>
      </c>
      <c r="C170" s="1" t="s">
        <v>72</v>
      </c>
      <c r="D170" t="s">
        <v>160</v>
      </c>
      <c r="E170">
        <v>3</v>
      </c>
      <c r="F170">
        <v>1</v>
      </c>
      <c r="H170" t="s">
        <v>80</v>
      </c>
      <c r="I170" s="2" t="s">
        <v>81</v>
      </c>
      <c r="J170" s="2">
        <v>0.25</v>
      </c>
      <c r="K170">
        <v>6</v>
      </c>
      <c r="L170">
        <f t="shared" si="4"/>
        <v>10</v>
      </c>
      <c r="M170" t="str">
        <f t="shared" si="5"/>
        <v>micro</v>
      </c>
    </row>
    <row r="171" spans="1:13" x14ac:dyDescent="0.3">
      <c r="A171" s="1">
        <v>45216</v>
      </c>
      <c r="B171" s="1" t="s">
        <v>79</v>
      </c>
      <c r="C171" s="1" t="s">
        <v>72</v>
      </c>
      <c r="D171" t="s">
        <v>160</v>
      </c>
      <c r="E171">
        <v>3</v>
      </c>
      <c r="F171">
        <v>1</v>
      </c>
      <c r="H171" t="s">
        <v>80</v>
      </c>
      <c r="I171" s="2" t="s">
        <v>83</v>
      </c>
      <c r="J171" s="2">
        <v>0.75</v>
      </c>
      <c r="K171">
        <v>3</v>
      </c>
      <c r="L171">
        <f t="shared" si="4"/>
        <v>5</v>
      </c>
      <c r="M171" t="str">
        <f t="shared" si="5"/>
        <v>micro</v>
      </c>
    </row>
    <row r="172" spans="1:13" x14ac:dyDescent="0.3">
      <c r="A172" s="1">
        <v>45216</v>
      </c>
      <c r="B172" s="1" t="s">
        <v>79</v>
      </c>
      <c r="C172" s="1" t="s">
        <v>72</v>
      </c>
      <c r="D172" t="s">
        <v>160</v>
      </c>
      <c r="E172">
        <v>3</v>
      </c>
      <c r="F172">
        <v>1</v>
      </c>
      <c r="H172" t="s">
        <v>75</v>
      </c>
      <c r="I172" s="2" t="s">
        <v>116</v>
      </c>
      <c r="J172" s="2">
        <v>2.5</v>
      </c>
      <c r="K172">
        <v>1</v>
      </c>
      <c r="L172">
        <f t="shared" si="4"/>
        <v>1.6666666666666667</v>
      </c>
      <c r="M172" t="str">
        <f t="shared" si="5"/>
        <v>micro</v>
      </c>
    </row>
    <row r="173" spans="1:13" x14ac:dyDescent="0.3">
      <c r="A173" s="1">
        <v>45216</v>
      </c>
      <c r="B173" s="1" t="s">
        <v>79</v>
      </c>
      <c r="C173" s="1" t="s">
        <v>72</v>
      </c>
      <c r="D173" t="s">
        <v>160</v>
      </c>
      <c r="E173">
        <v>3</v>
      </c>
      <c r="F173">
        <v>1</v>
      </c>
      <c r="H173" t="s">
        <v>75</v>
      </c>
      <c r="I173" s="2" t="s">
        <v>117</v>
      </c>
      <c r="J173" s="2">
        <v>4.2</v>
      </c>
      <c r="K173">
        <v>1</v>
      </c>
      <c r="L173">
        <f t="shared" si="4"/>
        <v>1.6666666666666667</v>
      </c>
      <c r="M173" t="str">
        <f t="shared" si="5"/>
        <v>macro</v>
      </c>
    </row>
    <row r="174" spans="1:13" x14ac:dyDescent="0.3">
      <c r="A174" s="1">
        <v>45216</v>
      </c>
      <c r="B174" s="1" t="s">
        <v>79</v>
      </c>
      <c r="C174" s="1" t="s">
        <v>72</v>
      </c>
      <c r="D174" t="s">
        <v>160</v>
      </c>
      <c r="E174">
        <v>3</v>
      </c>
      <c r="F174">
        <v>2</v>
      </c>
      <c r="H174" t="s">
        <v>85</v>
      </c>
      <c r="I174" s="2" t="s">
        <v>81</v>
      </c>
      <c r="J174" s="2">
        <v>0.25</v>
      </c>
      <c r="K174">
        <f>SUM(10,10,7,2)</f>
        <v>29</v>
      </c>
      <c r="L174">
        <f t="shared" si="4"/>
        <v>48.333333333333336</v>
      </c>
      <c r="M174" t="str">
        <f t="shared" si="5"/>
        <v>micro</v>
      </c>
    </row>
    <row r="175" spans="1:13" x14ac:dyDescent="0.3">
      <c r="A175" s="1">
        <v>45216</v>
      </c>
      <c r="B175" s="1" t="s">
        <v>79</v>
      </c>
      <c r="C175" s="1" t="s">
        <v>72</v>
      </c>
      <c r="D175" t="s">
        <v>160</v>
      </c>
      <c r="E175">
        <v>3</v>
      </c>
      <c r="F175">
        <v>2</v>
      </c>
      <c r="H175" t="s">
        <v>85</v>
      </c>
      <c r="I175" s="2" t="s">
        <v>84</v>
      </c>
      <c r="J175" s="2">
        <v>1.25</v>
      </c>
      <c r="K175">
        <v>3</v>
      </c>
      <c r="L175">
        <f t="shared" si="4"/>
        <v>5</v>
      </c>
      <c r="M175" t="str">
        <f t="shared" si="5"/>
        <v>micro</v>
      </c>
    </row>
    <row r="176" spans="1:13" x14ac:dyDescent="0.3">
      <c r="A176" s="1">
        <v>45216</v>
      </c>
      <c r="B176" s="1" t="s">
        <v>79</v>
      </c>
      <c r="C176" s="1" t="s">
        <v>72</v>
      </c>
      <c r="D176" t="s">
        <v>160</v>
      </c>
      <c r="E176">
        <v>3</v>
      </c>
      <c r="F176">
        <v>2</v>
      </c>
      <c r="H176" t="s">
        <v>175</v>
      </c>
      <c r="I176" s="2" t="s">
        <v>94</v>
      </c>
      <c r="J176" s="2">
        <v>1.3</v>
      </c>
      <c r="K176">
        <v>1</v>
      </c>
      <c r="L176">
        <f t="shared" si="4"/>
        <v>1.6666666666666667</v>
      </c>
      <c r="M176" t="str">
        <f t="shared" si="5"/>
        <v>micro</v>
      </c>
    </row>
    <row r="177" spans="1:14" x14ac:dyDescent="0.3">
      <c r="A177" s="1">
        <v>45216</v>
      </c>
      <c r="B177" s="1" t="s">
        <v>79</v>
      </c>
      <c r="C177" s="1" t="s">
        <v>72</v>
      </c>
      <c r="D177" t="s">
        <v>160</v>
      </c>
      <c r="E177">
        <v>3</v>
      </c>
      <c r="F177">
        <v>2</v>
      </c>
      <c r="H177" t="s">
        <v>80</v>
      </c>
      <c r="I177" s="2" t="s">
        <v>81</v>
      </c>
      <c r="J177" s="2">
        <v>0.25</v>
      </c>
      <c r="K177">
        <v>3</v>
      </c>
      <c r="L177">
        <f t="shared" si="4"/>
        <v>5</v>
      </c>
      <c r="M177" t="str">
        <f t="shared" si="5"/>
        <v>micro</v>
      </c>
    </row>
    <row r="178" spans="1:14" x14ac:dyDescent="0.3">
      <c r="A178" s="1">
        <v>45216</v>
      </c>
      <c r="B178" s="1" t="s">
        <v>79</v>
      </c>
      <c r="C178" s="1" t="s">
        <v>72</v>
      </c>
      <c r="D178" t="s">
        <v>160</v>
      </c>
      <c r="E178">
        <v>3</v>
      </c>
      <c r="F178">
        <v>2</v>
      </c>
      <c r="H178" t="s">
        <v>75</v>
      </c>
      <c r="I178" s="2" t="s">
        <v>134</v>
      </c>
      <c r="J178" s="2">
        <v>4.4000000000000004</v>
      </c>
      <c r="K178">
        <v>1</v>
      </c>
      <c r="L178">
        <f t="shared" si="4"/>
        <v>1.6666666666666667</v>
      </c>
      <c r="M178" t="str">
        <f t="shared" si="5"/>
        <v>macro</v>
      </c>
    </row>
    <row r="179" spans="1:14" x14ac:dyDescent="0.3">
      <c r="A179" s="1">
        <v>45216</v>
      </c>
      <c r="B179" s="1" t="s">
        <v>79</v>
      </c>
      <c r="C179" s="1" t="s">
        <v>72</v>
      </c>
      <c r="D179" t="s">
        <v>160</v>
      </c>
      <c r="E179">
        <v>3</v>
      </c>
      <c r="F179">
        <v>2</v>
      </c>
      <c r="H179" t="s">
        <v>76</v>
      </c>
      <c r="I179" s="2" t="s">
        <v>74</v>
      </c>
      <c r="J179" s="2">
        <v>2.4</v>
      </c>
      <c r="K179">
        <v>1</v>
      </c>
      <c r="L179">
        <f t="shared" si="4"/>
        <v>1.6666666666666667</v>
      </c>
      <c r="M179" t="str">
        <f t="shared" si="5"/>
        <v>micro</v>
      </c>
    </row>
    <row r="180" spans="1:14" x14ac:dyDescent="0.3">
      <c r="A180" s="1">
        <v>45216</v>
      </c>
      <c r="B180" s="1" t="s">
        <v>79</v>
      </c>
      <c r="C180" s="1" t="s">
        <v>72</v>
      </c>
      <c r="D180" t="s">
        <v>160</v>
      </c>
      <c r="E180">
        <v>3</v>
      </c>
      <c r="F180">
        <v>2</v>
      </c>
      <c r="H180" t="s">
        <v>80</v>
      </c>
      <c r="I180" s="2" t="s">
        <v>81</v>
      </c>
      <c r="J180" s="2">
        <v>0.25</v>
      </c>
      <c r="K180">
        <v>2</v>
      </c>
      <c r="L180">
        <f t="shared" si="4"/>
        <v>3.3333333333333335</v>
      </c>
      <c r="M180" t="str">
        <f t="shared" si="5"/>
        <v>micro</v>
      </c>
    </row>
    <row r="181" spans="1:14" x14ac:dyDescent="0.3">
      <c r="A181" s="1">
        <v>45216</v>
      </c>
      <c r="B181" s="1" t="s">
        <v>79</v>
      </c>
      <c r="C181" s="1" t="s">
        <v>72</v>
      </c>
      <c r="D181" t="s">
        <v>160</v>
      </c>
      <c r="E181">
        <v>3</v>
      </c>
      <c r="F181">
        <v>3</v>
      </c>
      <c r="H181" t="s">
        <v>85</v>
      </c>
      <c r="I181" s="2" t="s">
        <v>81</v>
      </c>
      <c r="J181" s="2">
        <v>0.25</v>
      </c>
      <c r="K181">
        <f>SUM(10,12,21,12)</f>
        <v>55</v>
      </c>
      <c r="L181">
        <f t="shared" si="4"/>
        <v>91.666666666666657</v>
      </c>
      <c r="M181" t="str">
        <f t="shared" si="5"/>
        <v>micro</v>
      </c>
    </row>
    <row r="182" spans="1:14" x14ac:dyDescent="0.3">
      <c r="A182" s="1">
        <v>45216</v>
      </c>
      <c r="B182" s="1" t="s">
        <v>79</v>
      </c>
      <c r="C182" s="1" t="s">
        <v>72</v>
      </c>
      <c r="D182" t="s">
        <v>160</v>
      </c>
      <c r="E182">
        <v>3</v>
      </c>
      <c r="F182">
        <v>3</v>
      </c>
      <c r="H182" t="s">
        <v>85</v>
      </c>
      <c r="I182" s="2" t="s">
        <v>84</v>
      </c>
      <c r="J182" s="2">
        <v>1.25</v>
      </c>
      <c r="K182">
        <v>7</v>
      </c>
      <c r="L182">
        <f t="shared" si="4"/>
        <v>11.666666666666666</v>
      </c>
      <c r="M182" t="str">
        <f t="shared" si="5"/>
        <v>micro</v>
      </c>
    </row>
    <row r="183" spans="1:14" x14ac:dyDescent="0.3">
      <c r="A183" s="1">
        <v>45216</v>
      </c>
      <c r="B183" s="1" t="s">
        <v>79</v>
      </c>
      <c r="C183" s="1" t="s">
        <v>72</v>
      </c>
      <c r="D183" t="s">
        <v>160</v>
      </c>
      <c r="E183">
        <v>3</v>
      </c>
      <c r="F183">
        <v>3</v>
      </c>
      <c r="H183" t="s">
        <v>85</v>
      </c>
      <c r="I183" s="2" t="s">
        <v>88</v>
      </c>
      <c r="J183" s="2">
        <v>1.75</v>
      </c>
      <c r="K183">
        <v>1</v>
      </c>
      <c r="L183">
        <f t="shared" si="4"/>
        <v>1.6666666666666667</v>
      </c>
      <c r="M183" t="str">
        <f t="shared" si="5"/>
        <v>micro</v>
      </c>
    </row>
    <row r="184" spans="1:14" x14ac:dyDescent="0.3">
      <c r="A184" s="1">
        <v>45216</v>
      </c>
      <c r="B184" s="1" t="s">
        <v>79</v>
      </c>
      <c r="C184" s="1" t="s">
        <v>72</v>
      </c>
      <c r="D184" t="s">
        <v>159</v>
      </c>
      <c r="E184">
        <v>3</v>
      </c>
      <c r="F184">
        <v>1</v>
      </c>
      <c r="H184" t="s">
        <v>76</v>
      </c>
      <c r="I184" s="2" t="s">
        <v>110</v>
      </c>
      <c r="J184" s="2">
        <v>1.1000000000000001</v>
      </c>
      <c r="K184">
        <v>1</v>
      </c>
      <c r="L184">
        <f t="shared" si="4"/>
        <v>1.6666666666666667</v>
      </c>
      <c r="M184" t="str">
        <f t="shared" si="5"/>
        <v>micro</v>
      </c>
    </row>
    <row r="185" spans="1:14" x14ac:dyDescent="0.3">
      <c r="A185" s="1">
        <v>45216</v>
      </c>
      <c r="B185" s="1" t="s">
        <v>79</v>
      </c>
      <c r="C185" s="1" t="s">
        <v>72</v>
      </c>
      <c r="D185" t="s">
        <v>159</v>
      </c>
      <c r="E185">
        <v>3</v>
      </c>
      <c r="F185">
        <v>1</v>
      </c>
      <c r="H185" t="s">
        <v>76</v>
      </c>
      <c r="I185" s="2" t="s">
        <v>96</v>
      </c>
      <c r="J185" s="2">
        <v>0.8</v>
      </c>
      <c r="K185">
        <v>1</v>
      </c>
      <c r="L185">
        <f t="shared" si="4"/>
        <v>1.6666666666666667</v>
      </c>
      <c r="M185" t="str">
        <f t="shared" si="5"/>
        <v>micro</v>
      </c>
    </row>
    <row r="186" spans="1:14" x14ac:dyDescent="0.3">
      <c r="A186" s="1">
        <v>45216</v>
      </c>
      <c r="B186" s="1" t="s">
        <v>79</v>
      </c>
      <c r="C186" s="1" t="s">
        <v>72</v>
      </c>
      <c r="D186" t="s">
        <v>159</v>
      </c>
      <c r="E186">
        <v>3</v>
      </c>
      <c r="F186">
        <v>1</v>
      </c>
      <c r="H186" t="s">
        <v>85</v>
      </c>
      <c r="I186" s="2" t="s">
        <v>81</v>
      </c>
      <c r="J186" s="2">
        <v>0.25</v>
      </c>
      <c r="K186">
        <v>5</v>
      </c>
      <c r="L186">
        <f t="shared" si="4"/>
        <v>8.3333333333333321</v>
      </c>
      <c r="M186" t="str">
        <f t="shared" si="5"/>
        <v>micro</v>
      </c>
    </row>
    <row r="187" spans="1:14" x14ac:dyDescent="0.3">
      <c r="A187" s="1">
        <v>45216</v>
      </c>
      <c r="B187" s="1" t="s">
        <v>79</v>
      </c>
      <c r="C187" s="1" t="s">
        <v>72</v>
      </c>
      <c r="D187" t="s">
        <v>159</v>
      </c>
      <c r="E187">
        <v>3</v>
      </c>
      <c r="F187">
        <v>1</v>
      </c>
      <c r="H187" t="s">
        <v>80</v>
      </c>
      <c r="I187" s="2" t="s">
        <v>95</v>
      </c>
      <c r="J187" s="2">
        <v>0.6</v>
      </c>
      <c r="K187">
        <v>1</v>
      </c>
      <c r="L187">
        <f t="shared" si="4"/>
        <v>1.6666666666666667</v>
      </c>
      <c r="M187" t="str">
        <f t="shared" si="5"/>
        <v>micro</v>
      </c>
      <c r="N187" t="s">
        <v>113</v>
      </c>
    </row>
    <row r="188" spans="1:14" x14ac:dyDescent="0.3">
      <c r="A188" s="1">
        <v>45216</v>
      </c>
      <c r="B188" s="1" t="s">
        <v>79</v>
      </c>
      <c r="C188" s="1" t="s">
        <v>72</v>
      </c>
      <c r="D188" t="s">
        <v>159</v>
      </c>
      <c r="E188">
        <v>3</v>
      </c>
      <c r="F188">
        <v>1</v>
      </c>
      <c r="H188" t="s">
        <v>175</v>
      </c>
      <c r="I188" s="2" t="s">
        <v>92</v>
      </c>
      <c r="J188" s="2">
        <v>0.7</v>
      </c>
      <c r="K188">
        <v>1</v>
      </c>
      <c r="L188">
        <f t="shared" si="4"/>
        <v>1.6666666666666667</v>
      </c>
      <c r="M188" t="str">
        <f t="shared" si="5"/>
        <v>micro</v>
      </c>
    </row>
    <row r="189" spans="1:14" x14ac:dyDescent="0.3">
      <c r="A189" s="1">
        <v>45216</v>
      </c>
      <c r="B189" s="1" t="s">
        <v>79</v>
      </c>
      <c r="C189" s="1" t="s">
        <v>72</v>
      </c>
      <c r="D189" t="s">
        <v>159</v>
      </c>
      <c r="E189">
        <v>3</v>
      </c>
      <c r="F189">
        <v>1</v>
      </c>
      <c r="H189" t="s">
        <v>76</v>
      </c>
      <c r="I189" s="2" t="s">
        <v>106</v>
      </c>
      <c r="J189" s="2">
        <v>2.2000000000000002</v>
      </c>
      <c r="K189">
        <v>1</v>
      </c>
      <c r="L189">
        <f t="shared" si="4"/>
        <v>1.6666666666666667</v>
      </c>
      <c r="M189" t="str">
        <f t="shared" si="5"/>
        <v>micro</v>
      </c>
    </row>
    <row r="190" spans="1:14" x14ac:dyDescent="0.3">
      <c r="A190" s="1">
        <v>45216</v>
      </c>
      <c r="B190" s="1" t="s">
        <v>79</v>
      </c>
      <c r="C190" s="1" t="s">
        <v>72</v>
      </c>
      <c r="D190" t="s">
        <v>159</v>
      </c>
      <c r="E190">
        <v>3</v>
      </c>
      <c r="F190">
        <v>1</v>
      </c>
      <c r="H190" t="s">
        <v>76</v>
      </c>
      <c r="I190" s="2" t="s">
        <v>109</v>
      </c>
      <c r="J190" s="2">
        <v>0.9</v>
      </c>
      <c r="K190">
        <v>1</v>
      </c>
      <c r="L190">
        <f t="shared" si="4"/>
        <v>1.6666666666666667</v>
      </c>
      <c r="M190" t="str">
        <f t="shared" si="5"/>
        <v>micro</v>
      </c>
    </row>
    <row r="191" spans="1:14" x14ac:dyDescent="0.3">
      <c r="A191" s="1">
        <v>45216</v>
      </c>
      <c r="B191" s="1" t="s">
        <v>79</v>
      </c>
      <c r="C191" s="1" t="s">
        <v>72</v>
      </c>
      <c r="D191" t="s">
        <v>159</v>
      </c>
      <c r="E191">
        <v>3</v>
      </c>
      <c r="F191">
        <v>1</v>
      </c>
      <c r="H191" t="s">
        <v>80</v>
      </c>
      <c r="I191" s="2" t="s">
        <v>81</v>
      </c>
      <c r="J191" s="2">
        <v>0.25</v>
      </c>
      <c r="K191">
        <v>1</v>
      </c>
      <c r="L191">
        <f t="shared" si="4"/>
        <v>1.6666666666666667</v>
      </c>
      <c r="M191" t="str">
        <f t="shared" si="5"/>
        <v>micro</v>
      </c>
    </row>
    <row r="192" spans="1:14" x14ac:dyDescent="0.3">
      <c r="A192" s="1">
        <v>45216</v>
      </c>
      <c r="B192" s="1" t="s">
        <v>79</v>
      </c>
      <c r="C192" s="1" t="s">
        <v>72</v>
      </c>
      <c r="D192" t="s">
        <v>159</v>
      </c>
      <c r="E192">
        <v>3</v>
      </c>
      <c r="F192">
        <v>2</v>
      </c>
      <c r="H192" t="s">
        <v>85</v>
      </c>
      <c r="I192" s="2" t="s">
        <v>81</v>
      </c>
      <c r="J192" s="2">
        <v>0.25</v>
      </c>
      <c r="K192">
        <v>9</v>
      </c>
      <c r="L192">
        <f t="shared" si="4"/>
        <v>15</v>
      </c>
      <c r="M192" t="str">
        <f t="shared" si="5"/>
        <v>micro</v>
      </c>
    </row>
    <row r="193" spans="1:13" x14ac:dyDescent="0.3">
      <c r="A193" s="1">
        <v>45216</v>
      </c>
      <c r="B193" s="1" t="s">
        <v>79</v>
      </c>
      <c r="C193" s="1" t="s">
        <v>72</v>
      </c>
      <c r="D193" t="s">
        <v>159</v>
      </c>
      <c r="E193">
        <v>3</v>
      </c>
      <c r="F193">
        <v>2</v>
      </c>
      <c r="H193" t="s">
        <v>80</v>
      </c>
      <c r="I193" s="2" t="s">
        <v>81</v>
      </c>
      <c r="J193" s="2">
        <v>0.25</v>
      </c>
      <c r="K193">
        <f>SUM(4,7,2)</f>
        <v>13</v>
      </c>
      <c r="L193">
        <f t="shared" si="4"/>
        <v>21.666666666666668</v>
      </c>
      <c r="M193" t="str">
        <f t="shared" si="5"/>
        <v>micro</v>
      </c>
    </row>
    <row r="194" spans="1:13" x14ac:dyDescent="0.3">
      <c r="A194" s="1">
        <v>45216</v>
      </c>
      <c r="B194" s="1" t="s">
        <v>79</v>
      </c>
      <c r="C194" s="1" t="s">
        <v>72</v>
      </c>
      <c r="D194" t="s">
        <v>159</v>
      </c>
      <c r="E194">
        <v>3</v>
      </c>
      <c r="F194">
        <v>2</v>
      </c>
      <c r="H194" t="s">
        <v>76</v>
      </c>
      <c r="I194" s="2" t="s">
        <v>97</v>
      </c>
      <c r="J194" s="2">
        <v>0.5</v>
      </c>
      <c r="K194">
        <v>1</v>
      </c>
      <c r="L194">
        <f t="shared" si="4"/>
        <v>1.6666666666666667</v>
      </c>
      <c r="M194" t="str">
        <f t="shared" si="5"/>
        <v>micro</v>
      </c>
    </row>
    <row r="195" spans="1:13" x14ac:dyDescent="0.3">
      <c r="A195" s="1">
        <v>45216</v>
      </c>
      <c r="B195" s="1" t="s">
        <v>79</v>
      </c>
      <c r="C195" s="1" t="s">
        <v>72</v>
      </c>
      <c r="D195" t="s">
        <v>159</v>
      </c>
      <c r="E195">
        <v>3</v>
      </c>
      <c r="F195">
        <v>2</v>
      </c>
      <c r="H195" t="s">
        <v>76</v>
      </c>
      <c r="I195" s="2" t="s">
        <v>135</v>
      </c>
      <c r="J195" s="2">
        <v>8.6</v>
      </c>
      <c r="K195">
        <v>1</v>
      </c>
      <c r="L195">
        <f t="shared" ref="L195:L201" si="6">K195/60*100</f>
        <v>1.6666666666666667</v>
      </c>
      <c r="M195" t="str">
        <f t="shared" ref="M195:M201" si="7">IF(J195&lt;3.1,"micro","macro")</f>
        <v>macro</v>
      </c>
    </row>
    <row r="196" spans="1:13" x14ac:dyDescent="0.3">
      <c r="A196" s="1">
        <v>45216</v>
      </c>
      <c r="B196" s="1" t="s">
        <v>79</v>
      </c>
      <c r="C196" s="1" t="s">
        <v>72</v>
      </c>
      <c r="D196" t="s">
        <v>159</v>
      </c>
      <c r="E196">
        <v>3</v>
      </c>
      <c r="F196">
        <v>3</v>
      </c>
      <c r="H196" t="s">
        <v>76</v>
      </c>
      <c r="I196" s="2" t="s">
        <v>111</v>
      </c>
      <c r="J196" s="2">
        <v>1.5</v>
      </c>
      <c r="K196">
        <v>1</v>
      </c>
      <c r="L196">
        <f t="shared" si="6"/>
        <v>1.6666666666666667</v>
      </c>
      <c r="M196" t="str">
        <f t="shared" si="7"/>
        <v>micro</v>
      </c>
    </row>
    <row r="197" spans="1:13" x14ac:dyDescent="0.3">
      <c r="A197" s="1">
        <v>45216</v>
      </c>
      <c r="B197" s="1" t="s">
        <v>79</v>
      </c>
      <c r="C197" s="1" t="s">
        <v>72</v>
      </c>
      <c r="D197" t="s">
        <v>159</v>
      </c>
      <c r="E197">
        <v>3</v>
      </c>
      <c r="F197">
        <v>3</v>
      </c>
      <c r="H197" t="s">
        <v>80</v>
      </c>
      <c r="I197" s="2" t="s">
        <v>81</v>
      </c>
      <c r="J197" s="2">
        <v>0.25</v>
      </c>
      <c r="K197">
        <f>SUM(22,9,15)</f>
        <v>46</v>
      </c>
      <c r="L197">
        <f t="shared" si="6"/>
        <v>76.666666666666671</v>
      </c>
      <c r="M197" t="str">
        <f t="shared" si="7"/>
        <v>micro</v>
      </c>
    </row>
    <row r="198" spans="1:13" x14ac:dyDescent="0.3">
      <c r="A198" s="1">
        <v>45216</v>
      </c>
      <c r="B198" s="1" t="s">
        <v>79</v>
      </c>
      <c r="C198" s="1" t="s">
        <v>72</v>
      </c>
      <c r="D198" t="s">
        <v>159</v>
      </c>
      <c r="E198">
        <v>3</v>
      </c>
      <c r="F198">
        <v>3</v>
      </c>
      <c r="H198" t="s">
        <v>80</v>
      </c>
      <c r="I198" s="2" t="s">
        <v>83</v>
      </c>
      <c r="J198" s="2">
        <v>0.75</v>
      </c>
      <c r="K198">
        <v>3</v>
      </c>
      <c r="L198">
        <f t="shared" si="6"/>
        <v>5</v>
      </c>
      <c r="M198" t="str">
        <f t="shared" si="7"/>
        <v>micro</v>
      </c>
    </row>
    <row r="199" spans="1:13" x14ac:dyDescent="0.3">
      <c r="A199" s="1">
        <v>45216</v>
      </c>
      <c r="B199" s="1" t="s">
        <v>79</v>
      </c>
      <c r="C199" s="1" t="s">
        <v>72</v>
      </c>
      <c r="D199" t="s">
        <v>159</v>
      </c>
      <c r="E199">
        <v>3</v>
      </c>
      <c r="F199">
        <v>3</v>
      </c>
      <c r="H199" t="s">
        <v>78</v>
      </c>
      <c r="I199" s="2" t="s">
        <v>99</v>
      </c>
      <c r="J199" s="2">
        <v>0.2</v>
      </c>
      <c r="K199">
        <v>1</v>
      </c>
      <c r="L199">
        <f t="shared" si="6"/>
        <v>1.6666666666666667</v>
      </c>
      <c r="M199" t="str">
        <f t="shared" si="7"/>
        <v>micro</v>
      </c>
    </row>
    <row r="200" spans="1:13" x14ac:dyDescent="0.3">
      <c r="A200" s="1">
        <v>45216</v>
      </c>
      <c r="B200" s="1" t="s">
        <v>79</v>
      </c>
      <c r="C200" s="1" t="s">
        <v>72</v>
      </c>
      <c r="D200" t="s">
        <v>159</v>
      </c>
      <c r="E200">
        <v>3</v>
      </c>
      <c r="F200">
        <v>3</v>
      </c>
      <c r="H200" t="s">
        <v>85</v>
      </c>
      <c r="I200" s="2" t="s">
        <v>81</v>
      </c>
      <c r="J200" s="2">
        <v>0.25</v>
      </c>
      <c r="K200">
        <v>7</v>
      </c>
      <c r="L200">
        <f t="shared" si="6"/>
        <v>11.666666666666666</v>
      </c>
      <c r="M200" t="str">
        <f t="shared" si="7"/>
        <v>micro</v>
      </c>
    </row>
    <row r="201" spans="1:13" x14ac:dyDescent="0.3">
      <c r="A201" s="1">
        <v>45216</v>
      </c>
      <c r="B201" s="1" t="s">
        <v>79</v>
      </c>
      <c r="C201" s="1" t="s">
        <v>72</v>
      </c>
      <c r="D201" t="s">
        <v>159</v>
      </c>
      <c r="E201">
        <v>3</v>
      </c>
      <c r="F201">
        <v>3</v>
      </c>
      <c r="H201" t="s">
        <v>76</v>
      </c>
      <c r="I201" s="2" t="s">
        <v>92</v>
      </c>
      <c r="J201" s="2">
        <v>0.7</v>
      </c>
      <c r="K201">
        <v>1</v>
      </c>
      <c r="L201">
        <f t="shared" si="6"/>
        <v>1.6666666666666667</v>
      </c>
      <c r="M201" t="str">
        <f t="shared" si="7"/>
        <v>micro</v>
      </c>
    </row>
  </sheetData>
  <autoFilter ref="A1:K201" xr:uid="{354DC028-0D3B-4301-8B1E-9F2499FF736A}"/>
  <sortState xmlns:xlrd2="http://schemas.microsoft.com/office/spreadsheetml/2017/richdata2" ref="A2:O201">
    <sortCondition ref="B2:B2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Meta</vt:lpstr>
      <vt:lpstr>Fish Transects</vt:lpstr>
      <vt:lpstr>Fish per species per 100 m2</vt:lpstr>
      <vt:lpstr>Fish total per 100m2</vt:lpstr>
      <vt:lpstr>Fish Roving</vt:lpstr>
      <vt:lpstr>Roving per species</vt:lpstr>
      <vt:lpstr>Roving total</vt:lpstr>
      <vt:lpstr>Diadema count</vt:lpstr>
      <vt:lpstr>Invertebrate Transects</vt:lpstr>
      <vt:lpstr>Inverts per 100m2</vt:lpstr>
      <vt:lpstr>Inverts per 100m2 total</vt:lpstr>
      <vt:lpstr>Depth measurements</vt:lpstr>
    </vt:vector>
  </TitlesOfParts>
  <Manager/>
  <Company>Van Hall Larenstein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Hylkema, Alwin</dc:creator>
  <cp:keywords/>
  <dc:description/>
  <cp:lastModifiedBy>Hylkema, Alwin</cp:lastModifiedBy>
  <cp:revision/>
  <dcterms:created xsi:type="dcterms:W3CDTF">2023-05-03T16:26:14Z</dcterms:created>
  <dcterms:modified xsi:type="dcterms:W3CDTF">2025-02-27T13:06:25Z</dcterms:modified>
  <cp:category/>
  <cp:contentStatus/>
</cp:coreProperties>
</file>