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Morus Peer J\"/>
    </mc:Choice>
  </mc:AlternateContent>
  <xr:revisionPtr revIDLastSave="0" documentId="8_{0E5C6C0E-DB0D-4D15-9EA2-0FFB1BE6CE15}" xr6:coauthVersionLast="36" xr6:coauthVersionMax="36" xr10:uidLastSave="{00000000-0000-0000-0000-000000000000}"/>
  <bookViews>
    <workbookView xWindow="0" yWindow="0" windowWidth="16236" windowHeight="8316" tabRatio="500" xr2:uid="{00000000-000D-0000-FFFF-FFFF00000000}"/>
  </bookViews>
  <sheets>
    <sheet name="a. SA" sheetId="1" r:id="rId1"/>
    <sheet name="b. MRSA" sheetId="2" r:id="rId2"/>
    <sheet name="c. EC" sheetId="3" r:id="rId3"/>
    <sheet name="d. PA" sheetId="4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 l="1"/>
  <c r="E10" i="4"/>
  <c r="D10" i="4"/>
  <c r="C10" i="4"/>
  <c r="F9" i="4"/>
  <c r="E9" i="4"/>
  <c r="D9" i="4"/>
  <c r="C9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G5" i="4"/>
  <c r="F5" i="4"/>
  <c r="E5" i="4"/>
  <c r="D5" i="4"/>
  <c r="C5" i="4"/>
  <c r="F10" i="3"/>
  <c r="E10" i="3"/>
  <c r="D10" i="3"/>
  <c r="C10" i="3"/>
  <c r="F9" i="3"/>
  <c r="E9" i="3"/>
  <c r="D9" i="3"/>
  <c r="C9" i="3"/>
  <c r="G8" i="3"/>
  <c r="F8" i="3"/>
  <c r="E8" i="3"/>
  <c r="D8" i="3"/>
  <c r="C8" i="3"/>
  <c r="G7" i="3"/>
  <c r="F7" i="3"/>
  <c r="E7" i="3"/>
  <c r="D7" i="3"/>
  <c r="C7" i="3"/>
  <c r="G6" i="3"/>
  <c r="F6" i="3"/>
  <c r="E6" i="3"/>
  <c r="D6" i="3"/>
  <c r="C6" i="3"/>
  <c r="G5" i="3"/>
  <c r="F5" i="3"/>
  <c r="E5" i="3"/>
  <c r="D5" i="3"/>
  <c r="C5" i="3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E10" i="1"/>
  <c r="D10" i="1"/>
  <c r="C10" i="1"/>
  <c r="D9" i="1"/>
  <c r="C9" i="1"/>
  <c r="E8" i="1"/>
  <c r="D8" i="1"/>
  <c r="C8" i="1"/>
  <c r="F7" i="1"/>
  <c r="E7" i="1"/>
  <c r="D7" i="1"/>
  <c r="C7" i="1"/>
  <c r="F6" i="1"/>
  <c r="E6" i="1"/>
  <c r="D6" i="1"/>
  <c r="C6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<sst xmlns="http://schemas.openxmlformats.org/spreadsheetml/2006/main" count="32" uniqueCount="12">
  <si>
    <r>
      <rPr>
        <b/>
        <i/>
        <sz val="11"/>
        <color theme="1"/>
        <rFont val="Calibri"/>
        <family val="2"/>
        <charset val="1"/>
      </rPr>
      <t>S. aureus</t>
    </r>
    <r>
      <rPr>
        <b/>
        <sz val="11"/>
        <color theme="1"/>
        <rFont val="Calibri"/>
        <family val="2"/>
        <charset val="1"/>
      </rPr>
      <t xml:space="preserve"> to ethanol extract of </t>
    </r>
    <r>
      <rPr>
        <b/>
        <i/>
        <sz val="11"/>
        <color theme="1"/>
        <rFont val="Calibri"/>
        <family val="2"/>
        <charset val="1"/>
      </rPr>
      <t>Morus alba</t>
    </r>
    <r>
      <rPr>
        <b/>
        <sz val="11"/>
        <color theme="1"/>
        <rFont val="Calibri"/>
        <family val="2"/>
        <charset val="1"/>
      </rPr>
      <t xml:space="preserve"> Linn. (MIC = 0.3125 mg/mL)</t>
    </r>
  </si>
  <si>
    <t>CFU/mL</t>
  </si>
  <si>
    <t>Time (hr.)</t>
  </si>
  <si>
    <t>control</t>
  </si>
  <si>
    <t>1X</t>
  </si>
  <si>
    <t>2X</t>
  </si>
  <si>
    <t>4X</t>
  </si>
  <si>
    <t>8X</t>
  </si>
  <si>
    <r>
      <rPr>
        <b/>
        <i/>
        <sz val="11"/>
        <color theme="1"/>
        <rFont val="Calibri"/>
        <family val="2"/>
        <charset val="1"/>
      </rPr>
      <t>S. aureus</t>
    </r>
    <r>
      <rPr>
        <b/>
        <sz val="11"/>
        <color theme="1"/>
        <rFont val="Calibri"/>
        <family val="2"/>
        <charset val="1"/>
      </rPr>
      <t xml:space="preserve"> MRSA to ethanol extract of </t>
    </r>
    <r>
      <rPr>
        <b/>
        <i/>
        <sz val="11"/>
        <color theme="1"/>
        <rFont val="Calibri"/>
        <family val="2"/>
        <charset val="1"/>
      </rPr>
      <t>Morus alba</t>
    </r>
    <r>
      <rPr>
        <b/>
        <sz val="11"/>
        <color theme="1"/>
        <rFont val="Calibri"/>
        <family val="2"/>
        <charset val="1"/>
      </rPr>
      <t xml:space="preserve"> Linn. (MIC = 0.3125 mg/mL)</t>
    </r>
  </si>
  <si>
    <r>
      <rPr>
        <b/>
        <i/>
        <sz val="11"/>
        <rFont val="Calibri"/>
        <family val="2"/>
        <charset val="1"/>
      </rPr>
      <t>E. coli</t>
    </r>
    <r>
      <rPr>
        <b/>
        <sz val="11"/>
        <rFont val="Calibri"/>
        <family val="2"/>
        <charset val="1"/>
      </rPr>
      <t xml:space="preserve"> to ethanol extract of</t>
    </r>
    <r>
      <rPr>
        <b/>
        <i/>
        <sz val="11"/>
        <rFont val="Calibri"/>
        <family val="2"/>
        <charset val="1"/>
      </rPr>
      <t xml:space="preserve"> Morus alba</t>
    </r>
    <r>
      <rPr>
        <b/>
        <sz val="11"/>
        <rFont val="Calibri"/>
        <family val="2"/>
        <charset val="1"/>
      </rPr>
      <t xml:space="preserve"> Linn. (MIC = 10 mg/mL)</t>
    </r>
  </si>
  <si>
    <t xml:space="preserve"> 1X</t>
  </si>
  <si>
    <r>
      <rPr>
        <b/>
        <i/>
        <sz val="11"/>
        <rFont val="Calibri"/>
        <family val="2"/>
        <charset val="1"/>
      </rPr>
      <t>P. aeruginosa</t>
    </r>
    <r>
      <rPr>
        <b/>
        <sz val="11"/>
        <rFont val="Calibri"/>
        <family val="2"/>
        <charset val="1"/>
      </rPr>
      <t xml:space="preserve"> to ethanol extract of </t>
    </r>
    <r>
      <rPr>
        <b/>
        <i/>
        <sz val="11"/>
        <rFont val="Calibri"/>
        <family val="2"/>
        <charset val="1"/>
      </rPr>
      <t>Morus alba</t>
    </r>
    <r>
      <rPr>
        <b/>
        <sz val="11"/>
        <rFont val="Calibri"/>
        <family val="2"/>
        <charset val="1"/>
      </rPr>
      <t xml:space="preserve"> Linn. (MIC = 20 mg/mL)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</si>
</sst>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"/>
  <sheetViews>
    <sheetView tabSelected="1" zoomScaleNormal="100" workbookViewId="0">
      <selection activeCell="N24" sqref="N24"/>
    </sheetView>
  </sheetViews>
  <sheetFormatPr defaultColWidth="8.5546875" defaultRowHeight="14.4" x14ac:dyDescent="0.3"/>
  <sheetData>
    <row r="2" spans="1:7" x14ac:dyDescent="0.3">
      <c r="A2" s="4" t="s">
        <v>0</v>
      </c>
      <c r="B2" s="5"/>
      <c r="C2" s="5"/>
      <c r="D2" s="5"/>
    </row>
    <row r="3" spans="1:7" x14ac:dyDescent="0.3">
      <c r="A3" s="6"/>
      <c r="B3" s="6"/>
      <c r="C3" s="3" t="s">
        <v>1</v>
      </c>
      <c r="D3" s="3"/>
      <c r="E3" s="3"/>
      <c r="F3" s="3"/>
      <c r="G3" s="3"/>
    </row>
    <row r="4" spans="1:7" x14ac:dyDescent="0.3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</row>
    <row r="5" spans="1:7" x14ac:dyDescent="0.3">
      <c r="A5" s="6">
        <v>1</v>
      </c>
      <c r="B5" s="8">
        <v>0</v>
      </c>
      <c r="C5" s="10">
        <f>1.5*10^6</f>
        <v>1500000</v>
      </c>
      <c r="D5" s="10">
        <f>1.56*10^6</f>
        <v>1560000</v>
      </c>
      <c r="E5" s="10">
        <f>9.6*10^5</f>
        <v>960000</v>
      </c>
      <c r="F5" s="10">
        <f>2*10^6</f>
        <v>2000000</v>
      </c>
      <c r="G5" s="10">
        <f>2.4*10^6</f>
        <v>2400000</v>
      </c>
    </row>
    <row r="6" spans="1:7" x14ac:dyDescent="0.3">
      <c r="A6" s="6">
        <v>2</v>
      </c>
      <c r="B6" s="8">
        <v>1</v>
      </c>
      <c r="C6" s="10">
        <f>3.7*10^6</f>
        <v>3700000</v>
      </c>
      <c r="D6" s="10">
        <f>2*10^6</f>
        <v>2000000</v>
      </c>
      <c r="E6" s="11">
        <f>2*10^5</f>
        <v>200000</v>
      </c>
      <c r="F6" s="10">
        <f>2*10^3</f>
        <v>2000</v>
      </c>
      <c r="G6" s="12">
        <v>0</v>
      </c>
    </row>
    <row r="7" spans="1:7" x14ac:dyDescent="0.3">
      <c r="A7" s="6">
        <v>3</v>
      </c>
      <c r="B7" s="8">
        <v>2</v>
      </c>
      <c r="C7" s="10">
        <f>2.7*10^8</f>
        <v>270000000</v>
      </c>
      <c r="D7" s="10">
        <f>4*10^6</f>
        <v>4000000</v>
      </c>
      <c r="E7" s="11">
        <f>2*10^4</f>
        <v>20000</v>
      </c>
      <c r="F7" s="10">
        <f>1*10^2</f>
        <v>100</v>
      </c>
      <c r="G7" s="12">
        <v>0</v>
      </c>
    </row>
    <row r="8" spans="1:7" x14ac:dyDescent="0.3">
      <c r="A8" s="6">
        <v>4</v>
      </c>
      <c r="B8" s="8">
        <v>4</v>
      </c>
      <c r="C8" s="10">
        <f>5.6*10^11</f>
        <v>560000000000</v>
      </c>
      <c r="D8" s="11">
        <f>2*10^4</f>
        <v>20000</v>
      </c>
      <c r="E8" s="11">
        <f>14*10^2</f>
        <v>1400</v>
      </c>
      <c r="F8" s="12">
        <v>0</v>
      </c>
      <c r="G8" s="12">
        <v>0</v>
      </c>
    </row>
    <row r="9" spans="1:7" x14ac:dyDescent="0.3">
      <c r="A9" s="6">
        <v>5</v>
      </c>
      <c r="B9" s="8">
        <v>6</v>
      </c>
      <c r="C9" s="10">
        <f>1.5*10^14</f>
        <v>150000000000000</v>
      </c>
      <c r="D9" s="11">
        <f>6*10^2</f>
        <v>600</v>
      </c>
      <c r="E9" s="12">
        <v>0</v>
      </c>
      <c r="F9" s="12">
        <v>0</v>
      </c>
      <c r="G9" s="12">
        <v>0</v>
      </c>
    </row>
    <row r="10" spans="1:7" x14ac:dyDescent="0.3">
      <c r="A10" s="6">
        <v>6</v>
      </c>
      <c r="B10" s="8">
        <v>24</v>
      </c>
      <c r="C10" s="10">
        <f>2.8*10^22</f>
        <v>2.8E+22</v>
      </c>
      <c r="D10" s="11">
        <f>70*10^4</f>
        <v>700000</v>
      </c>
      <c r="E10" s="11">
        <f>4*10^3</f>
        <v>4000</v>
      </c>
      <c r="F10" s="12">
        <v>0</v>
      </c>
      <c r="G10" s="12">
        <v>0</v>
      </c>
    </row>
  </sheetData>
  <mergeCells count="1">
    <mergeCell ref="C3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"/>
  <sheetViews>
    <sheetView zoomScaleNormal="100" workbookViewId="0">
      <selection activeCell="A2" sqref="A2"/>
    </sheetView>
  </sheetViews>
  <sheetFormatPr defaultColWidth="8.5546875" defaultRowHeight="14.4" x14ac:dyDescent="0.3"/>
  <sheetData>
    <row r="2" spans="1:7" x14ac:dyDescent="0.3">
      <c r="A2" s="4" t="s">
        <v>8</v>
      </c>
      <c r="B2" s="5"/>
      <c r="C2" s="5"/>
      <c r="D2" s="5"/>
    </row>
    <row r="3" spans="1:7" x14ac:dyDescent="0.3">
      <c r="A3" s="6"/>
      <c r="B3" s="6"/>
      <c r="C3" s="2" t="s">
        <v>1</v>
      </c>
      <c r="D3" s="2"/>
      <c r="E3" s="2"/>
      <c r="F3" s="2"/>
      <c r="G3" s="2"/>
    </row>
    <row r="4" spans="1:7" x14ac:dyDescent="0.3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3" t="s">
        <v>7</v>
      </c>
    </row>
    <row r="5" spans="1:7" x14ac:dyDescent="0.3">
      <c r="A5" s="6">
        <v>1</v>
      </c>
      <c r="B5" s="8">
        <v>0</v>
      </c>
      <c r="C5" s="10">
        <f>1.49*10^6</f>
        <v>1490000</v>
      </c>
      <c r="D5" s="10">
        <f>2.1*10^6</f>
        <v>2100000</v>
      </c>
      <c r="E5" s="10">
        <f>2*10^6</f>
        <v>2000000</v>
      </c>
      <c r="F5" s="10">
        <f>3.1*10^6</f>
        <v>3100000</v>
      </c>
      <c r="G5" s="11">
        <f>3.2*10^6</f>
        <v>3200000</v>
      </c>
    </row>
    <row r="6" spans="1:7" x14ac:dyDescent="0.3">
      <c r="A6" s="6">
        <v>2</v>
      </c>
      <c r="B6" s="8">
        <v>1</v>
      </c>
      <c r="C6" s="10">
        <f>7.9*10^6</f>
        <v>7900000</v>
      </c>
      <c r="D6" s="10">
        <f>1.8*10^6</f>
        <v>1800000</v>
      </c>
      <c r="E6" s="11">
        <f>1.2*10^6</f>
        <v>1200000</v>
      </c>
      <c r="F6" s="10">
        <f>1.5*10^6</f>
        <v>1500000</v>
      </c>
      <c r="G6" s="11">
        <f>1.1*10^5</f>
        <v>110000.00000000001</v>
      </c>
    </row>
    <row r="7" spans="1:7" x14ac:dyDescent="0.3">
      <c r="A7" s="6">
        <v>3</v>
      </c>
      <c r="B7" s="8">
        <v>2</v>
      </c>
      <c r="C7" s="10">
        <f>1.56*10^8</f>
        <v>156000000</v>
      </c>
      <c r="D7" s="10">
        <f>5.1*10^5</f>
        <v>509999.99999999994</v>
      </c>
      <c r="E7" s="11">
        <f>4*10^5</f>
        <v>400000</v>
      </c>
      <c r="F7" s="10">
        <f>1.2*10^6</f>
        <v>1200000</v>
      </c>
      <c r="G7" s="11">
        <f>4*10^4</f>
        <v>40000</v>
      </c>
    </row>
    <row r="8" spans="1:7" x14ac:dyDescent="0.3">
      <c r="A8" s="6">
        <v>4</v>
      </c>
      <c r="B8" s="8">
        <v>4</v>
      </c>
      <c r="C8" s="10">
        <f>9.3*10^12</f>
        <v>9300000000000</v>
      </c>
      <c r="D8" s="11">
        <f>8*10^5</f>
        <v>800000</v>
      </c>
      <c r="E8" s="11">
        <f>6*10^5</f>
        <v>600000</v>
      </c>
      <c r="F8" s="10">
        <f>2*10^5</f>
        <v>200000</v>
      </c>
      <c r="G8" s="11">
        <f>9*10^3</f>
        <v>9000</v>
      </c>
    </row>
    <row r="9" spans="1:7" x14ac:dyDescent="0.3">
      <c r="A9" s="6">
        <v>5</v>
      </c>
      <c r="B9" s="8">
        <v>6</v>
      </c>
      <c r="C9" s="10">
        <f>9.4*10^13</f>
        <v>94000000000000</v>
      </c>
      <c r="D9" s="11">
        <f>2*10^5</f>
        <v>200000</v>
      </c>
      <c r="E9" s="11">
        <f>7*10^4</f>
        <v>70000</v>
      </c>
      <c r="F9" s="10">
        <f>2*10^5</f>
        <v>200000</v>
      </c>
      <c r="G9" s="11">
        <f>6*10^3</f>
        <v>6000</v>
      </c>
    </row>
    <row r="10" spans="1:7" x14ac:dyDescent="0.3">
      <c r="A10" s="6">
        <v>6</v>
      </c>
      <c r="B10" s="8">
        <v>24</v>
      </c>
      <c r="C10" s="10">
        <f>4.4*10^20</f>
        <v>4.4000000000000007E+20</v>
      </c>
      <c r="D10" s="11">
        <f>3.7*10^4</f>
        <v>37000</v>
      </c>
      <c r="E10" s="11">
        <f>2.8*10^4</f>
        <v>28000</v>
      </c>
      <c r="F10" s="10">
        <f>3*10^3</f>
        <v>3000</v>
      </c>
      <c r="G10" s="11">
        <f>5*10^2</f>
        <v>500</v>
      </c>
    </row>
  </sheetData>
  <mergeCells count="1">
    <mergeCell ref="C3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0"/>
  <sheetViews>
    <sheetView zoomScaleNormal="100" workbookViewId="0">
      <selection activeCell="I13" sqref="I13"/>
    </sheetView>
  </sheetViews>
  <sheetFormatPr defaultColWidth="8.5546875" defaultRowHeight="14.4" x14ac:dyDescent="0.3"/>
  <sheetData>
    <row r="2" spans="1:7" x14ac:dyDescent="0.3">
      <c r="A2" s="14" t="s">
        <v>9</v>
      </c>
      <c r="B2" s="15"/>
      <c r="C2" s="15"/>
      <c r="D2" s="15"/>
      <c r="E2" s="16"/>
      <c r="F2" s="16"/>
    </row>
    <row r="3" spans="1:7" x14ac:dyDescent="0.3">
      <c r="A3" s="17"/>
      <c r="B3" s="17"/>
      <c r="C3" s="1" t="s">
        <v>1</v>
      </c>
      <c r="D3" s="1"/>
      <c r="E3" s="1"/>
      <c r="F3" s="1"/>
      <c r="G3" s="1"/>
    </row>
    <row r="4" spans="1:7" x14ac:dyDescent="0.3">
      <c r="A4" s="17"/>
      <c r="B4" s="18" t="s">
        <v>2</v>
      </c>
      <c r="C4" s="13" t="s">
        <v>3</v>
      </c>
      <c r="D4" s="13" t="s">
        <v>10</v>
      </c>
      <c r="E4" s="13" t="s">
        <v>5</v>
      </c>
      <c r="F4" s="13" t="s">
        <v>6</v>
      </c>
      <c r="G4" s="13" t="s">
        <v>7</v>
      </c>
    </row>
    <row r="5" spans="1:7" x14ac:dyDescent="0.3">
      <c r="A5" s="17">
        <v>1</v>
      </c>
      <c r="B5" s="13">
        <v>0</v>
      </c>
      <c r="C5" s="11">
        <f>2*10^6</f>
        <v>2000000</v>
      </c>
      <c r="D5" s="11">
        <f>3*10^6</f>
        <v>3000000</v>
      </c>
      <c r="E5" s="11">
        <f>2*10^6</f>
        <v>2000000</v>
      </c>
      <c r="F5" s="11">
        <f>2*10^6</f>
        <v>2000000</v>
      </c>
      <c r="G5" s="11">
        <f>3*10^6</f>
        <v>3000000</v>
      </c>
    </row>
    <row r="6" spans="1:7" x14ac:dyDescent="0.3">
      <c r="A6" s="17">
        <v>2</v>
      </c>
      <c r="B6" s="13">
        <v>1</v>
      </c>
      <c r="C6" s="11">
        <f>3*10^5</f>
        <v>300000</v>
      </c>
      <c r="D6" s="11">
        <f>8*10^5</f>
        <v>800000</v>
      </c>
      <c r="E6" s="11">
        <f>7*10^5</f>
        <v>700000</v>
      </c>
      <c r="F6" s="11">
        <f>7*10^5</f>
        <v>700000</v>
      </c>
      <c r="G6" s="11">
        <f>1*10^4</f>
        <v>10000</v>
      </c>
    </row>
    <row r="7" spans="1:7" x14ac:dyDescent="0.3">
      <c r="A7" s="17">
        <v>3</v>
      </c>
      <c r="B7" s="13">
        <v>2</v>
      </c>
      <c r="C7" s="11">
        <f>3*10^7</f>
        <v>30000000</v>
      </c>
      <c r="D7" s="11">
        <f>1.4*10^6</f>
        <v>1400000</v>
      </c>
      <c r="E7" s="11">
        <f>3*10^6</f>
        <v>3000000</v>
      </c>
      <c r="F7" s="11">
        <f>1*10^5</f>
        <v>100000</v>
      </c>
      <c r="G7" s="11">
        <f>7*10^3</f>
        <v>7000</v>
      </c>
    </row>
    <row r="8" spans="1:7" x14ac:dyDescent="0.3">
      <c r="A8" s="17">
        <v>4</v>
      </c>
      <c r="B8" s="13">
        <v>4</v>
      </c>
      <c r="C8" s="13">
        <f>8*10^9</f>
        <v>8000000000</v>
      </c>
      <c r="D8" s="11">
        <f>1.9*10^9</f>
        <v>1900000000</v>
      </c>
      <c r="E8" s="11">
        <f>7.5*10^8</f>
        <v>750000000</v>
      </c>
      <c r="F8" s="11">
        <f>1*10^6</f>
        <v>1000000</v>
      </c>
      <c r="G8" s="11">
        <f>1*10^2</f>
        <v>100</v>
      </c>
    </row>
    <row r="9" spans="1:7" x14ac:dyDescent="0.3">
      <c r="A9" s="17">
        <v>5</v>
      </c>
      <c r="B9" s="13">
        <v>6</v>
      </c>
      <c r="C9" s="13">
        <f>8*10^9</f>
        <v>8000000000</v>
      </c>
      <c r="D9" s="11">
        <f>3.3*10^10</f>
        <v>33000000000</v>
      </c>
      <c r="E9" s="11">
        <f>1.4*10^9</f>
        <v>1400000000</v>
      </c>
      <c r="F9" s="11">
        <f>1*10^6</f>
        <v>1000000</v>
      </c>
      <c r="G9" s="12">
        <v>0</v>
      </c>
    </row>
    <row r="10" spans="1:7" x14ac:dyDescent="0.3">
      <c r="A10" s="17">
        <v>6</v>
      </c>
      <c r="B10" s="13">
        <v>24</v>
      </c>
      <c r="C10" s="11">
        <f>1.7*10^13</f>
        <v>17000000000000</v>
      </c>
      <c r="D10" s="11">
        <f>1.3*10^14</f>
        <v>130000000000000</v>
      </c>
      <c r="E10" s="11">
        <f>7*10^12</f>
        <v>7000000000000</v>
      </c>
      <c r="F10" s="11">
        <f>1*10^12</f>
        <v>1000000000000</v>
      </c>
      <c r="G10" s="12">
        <v>0</v>
      </c>
    </row>
  </sheetData>
  <mergeCells count="1">
    <mergeCell ref="C3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zoomScaleNormal="100" workbookViewId="0">
      <selection activeCell="A2" sqref="A2"/>
    </sheetView>
  </sheetViews>
  <sheetFormatPr defaultColWidth="8.5546875" defaultRowHeight="14.4" x14ac:dyDescent="0.3"/>
  <sheetData>
    <row r="1" spans="1:7" ht="15.75" customHeight="1" x14ac:dyDescent="0.3"/>
    <row r="2" spans="1:7" x14ac:dyDescent="0.3">
      <c r="A2" s="14" t="s">
        <v>11</v>
      </c>
      <c r="B2" s="15"/>
      <c r="C2" s="15"/>
      <c r="D2" s="15"/>
      <c r="E2" s="16"/>
      <c r="F2" s="16"/>
    </row>
    <row r="3" spans="1:7" x14ac:dyDescent="0.3">
      <c r="A3" s="17"/>
      <c r="B3" s="17"/>
      <c r="C3" s="1" t="s">
        <v>1</v>
      </c>
      <c r="D3" s="1"/>
      <c r="E3" s="1"/>
      <c r="F3" s="1"/>
      <c r="G3" s="1"/>
    </row>
    <row r="4" spans="1:7" x14ac:dyDescent="0.3">
      <c r="A4" s="17"/>
      <c r="B4" s="18" t="s">
        <v>2</v>
      </c>
      <c r="C4" s="13" t="s">
        <v>3</v>
      </c>
      <c r="D4" s="13" t="s">
        <v>10</v>
      </c>
      <c r="E4" s="13" t="s">
        <v>5</v>
      </c>
      <c r="F4" s="13" t="s">
        <v>6</v>
      </c>
      <c r="G4" s="13" t="s">
        <v>7</v>
      </c>
    </row>
    <row r="5" spans="1:7" x14ac:dyDescent="0.3">
      <c r="A5" s="17">
        <v>1</v>
      </c>
      <c r="B5" s="13">
        <v>0</v>
      </c>
      <c r="C5" s="11">
        <f>6.5*10^5</f>
        <v>650000</v>
      </c>
      <c r="D5" s="11">
        <f>5*10^6</f>
        <v>5000000</v>
      </c>
      <c r="E5" s="11">
        <f>6*10^5</f>
        <v>600000</v>
      </c>
      <c r="F5" s="11">
        <f>6.2*10^5</f>
        <v>620000</v>
      </c>
      <c r="G5" s="11">
        <f>6*10^5</f>
        <v>600000</v>
      </c>
    </row>
    <row r="6" spans="1:7" x14ac:dyDescent="0.3">
      <c r="A6" s="17">
        <v>2</v>
      </c>
      <c r="B6" s="13">
        <v>1</v>
      </c>
      <c r="C6" s="11">
        <f>2.9*10^6</f>
        <v>2900000</v>
      </c>
      <c r="D6" s="11">
        <f>4.4*10^6</f>
        <v>4400000</v>
      </c>
      <c r="E6" s="11">
        <f>5*10^5</f>
        <v>500000</v>
      </c>
      <c r="F6" s="11">
        <f>1.4*10^5</f>
        <v>140000</v>
      </c>
      <c r="G6" s="11">
        <f>2*10^4</f>
        <v>20000</v>
      </c>
    </row>
    <row r="7" spans="1:7" x14ac:dyDescent="0.3">
      <c r="A7" s="17">
        <v>3</v>
      </c>
      <c r="B7" s="13">
        <v>2</v>
      </c>
      <c r="C7" s="11">
        <f>4.4*10^6</f>
        <v>4400000</v>
      </c>
      <c r="D7" s="11">
        <f>4.8*10^6</f>
        <v>4800000</v>
      </c>
      <c r="E7" s="11">
        <f>2.7*10^5</f>
        <v>270000</v>
      </c>
      <c r="F7" s="11">
        <f>2*10^5</f>
        <v>200000</v>
      </c>
      <c r="G7" s="11">
        <f>3*10^1</f>
        <v>30</v>
      </c>
    </row>
    <row r="8" spans="1:7" x14ac:dyDescent="0.3">
      <c r="A8" s="17">
        <v>4</v>
      </c>
      <c r="B8" s="13">
        <v>4</v>
      </c>
      <c r="C8" s="13">
        <f>9*10^9</f>
        <v>9000000000</v>
      </c>
      <c r="D8" s="11">
        <f>4.5*10^8</f>
        <v>450000000</v>
      </c>
      <c r="E8" s="11">
        <f>7*10^5</f>
        <v>700000</v>
      </c>
      <c r="F8" s="11">
        <f>5*10^5</f>
        <v>500000</v>
      </c>
      <c r="G8" s="12">
        <v>0</v>
      </c>
    </row>
    <row r="9" spans="1:7" x14ac:dyDescent="0.3">
      <c r="A9" s="17">
        <v>5</v>
      </c>
      <c r="B9" s="13">
        <v>6</v>
      </c>
      <c r="C9" s="13">
        <f>8*10^10</f>
        <v>80000000000</v>
      </c>
      <c r="D9" s="11">
        <f>2*10^8</f>
        <v>200000000</v>
      </c>
      <c r="E9" s="11">
        <f>3.3*10^6</f>
        <v>3300000</v>
      </c>
      <c r="F9" s="11">
        <f>2*10^5</f>
        <v>200000</v>
      </c>
      <c r="G9" s="12">
        <v>0</v>
      </c>
    </row>
    <row r="10" spans="1:7" x14ac:dyDescent="0.3">
      <c r="A10" s="17">
        <v>6</v>
      </c>
      <c r="B10" s="13">
        <v>24</v>
      </c>
      <c r="C10" s="11">
        <f>4.1*10^12</f>
        <v>4099999999999.9995</v>
      </c>
      <c r="D10" s="11">
        <f>6.2*10^12</f>
        <v>6200000000000</v>
      </c>
      <c r="E10" s="11">
        <f>4.7*10^8</f>
        <v>470000000</v>
      </c>
      <c r="F10" s="11">
        <f>3*10^5</f>
        <v>300000</v>
      </c>
      <c r="G10" s="12">
        <v>0</v>
      </c>
    </row>
  </sheetData>
  <mergeCells count="1">
    <mergeCell ref="C3:G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SA</vt:lpstr>
      <vt:lpstr>b. MRSA</vt:lpstr>
      <vt:lpstr>c. EC</vt:lpstr>
      <vt:lpstr>d. 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</dc:creator>
  <dc:description/>
  <cp:lastModifiedBy>Naowarat Saralamba</cp:lastModifiedBy>
  <cp:revision>1</cp:revision>
  <dcterms:created xsi:type="dcterms:W3CDTF">2022-11-25T07:58:41Z</dcterms:created>
  <dcterms:modified xsi:type="dcterms:W3CDTF">2025-08-15T05:35:35Z</dcterms:modified>
  <dc:language>en-US</dc:language>
</cp:coreProperties>
</file>